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91" activeTab="9"/>
  </bookViews>
  <sheets>
    <sheet name="封面" sheetId="1" r:id="rId1"/>
    <sheet name="目录" sheetId="2" r:id="rId2"/>
    <sheet name="2021基收" sheetId="3" r:id="rId3"/>
    <sheet name="2021基支" sheetId="4" r:id="rId4"/>
    <sheet name="平" sheetId="5" r:id="rId5"/>
    <sheet name="本支" sheetId="6" r:id="rId6"/>
    <sheet name="公支细" sheetId="7" r:id="rId7"/>
    <sheet name="基收" sheetId="8" r:id="rId8"/>
    <sheet name="基支" sheetId="9" r:id="rId9"/>
    <sheet name="基支细 " sheetId="10" r:id="rId10"/>
  </sheets>
  <definedNames>
    <definedName name="_xlnm.Print_Area" localSheetId="5">'本支'!$A$1:$D$26</definedName>
    <definedName name="_xlnm.Print_Area" localSheetId="4">'平'!$A$1:$F$22</definedName>
    <definedName name="_xlnm.Print_Area" localSheetId="6">'公支细'!$A$1:$D$457</definedName>
    <definedName name="_xlnm.Print_Titles" localSheetId="6">'公支细'!$3:$3</definedName>
    <definedName name="Z_0BE6076D_1955_44DD_B86E_BA2B78BDAAAC_.wvu.PrintTitles" localSheetId="6" hidden="1">'公支细'!#REF!</definedName>
    <definedName name="Z_0BE6076D_1955_44DD_B86E_BA2B78BDAAAC_.wvu.PrintTitles" localSheetId="9" hidden="1">'基支细 '!$3:$3</definedName>
    <definedName name="Z_55CF65C2_D0DB_4848_9AA8_D16A6B0715BB_.wvu.FilterData" localSheetId="6" hidden="1">'公支细'!#REF!</definedName>
    <definedName name="Z_55CF65C2_D0DB_4848_9AA8_D16A6B0715BB_.wvu.FilterData" localSheetId="9" hidden="1">'基支细 '!$A$4:$D$20</definedName>
    <definedName name="Z_55CF65C2_D0DB_4848_9AA8_D16A6B0715BB_.wvu.PrintTitles" localSheetId="6" hidden="1">'公支细'!#REF!</definedName>
    <definedName name="Z_5ABD0DB1_869D_4956_B13A_9E263DA65496_.wvu.FilterData" localSheetId="6" hidden="1">'公支细'!#REF!</definedName>
    <definedName name="Z_5ABD0DB1_869D_4956_B13A_9E263DA65496_.wvu.FilterData" localSheetId="9" hidden="1">'基支细 '!$A$4:$D$20</definedName>
    <definedName name="Z_5ABD0DB1_869D_4956_B13A_9E263DA65496_.wvu.PrintTitles" localSheetId="6" hidden="1">'公支细'!#REF!</definedName>
    <definedName name="Z_79054DEC_5418_47AC_88C3_477F65C79E1D_.wvu.FilterData" localSheetId="9" hidden="1">'基支细 '!$A$4:$D$20</definedName>
    <definedName name="Z_8EF5D9F0_1760_4DCB_9AC3_719A14ABBE0A_.wvu.FilterData" localSheetId="6" hidden="1">'公支细'!#REF!</definedName>
    <definedName name="Z_8EF5D9F0_1760_4DCB_9AC3_719A14ABBE0A_.wvu.FilterData" localSheetId="9" hidden="1">'基支细 '!$A$4:$D$20</definedName>
    <definedName name="Z_9CBB451A_2FB3_42D3_B464_9AAE20F2DE5F_.wvu.FilterData" localSheetId="6" hidden="1">'公支细'!#REF!</definedName>
    <definedName name="Z_B0A4C709_BB95_4513_AA68_927FBBA00A05_.wvu.FilterData" localSheetId="6" hidden="1">'公支细'!#REF!</definedName>
    <definedName name="Z_B0A4C709_BB95_4513_AA68_927FBBA00A05_.wvu.FilterData" localSheetId="9" hidden="1">'基支细 '!$A$4:$D$20</definedName>
    <definedName name="Z_B0A4C709_BB95_4513_AA68_927FBBA00A05_.wvu.PrintTitles" localSheetId="6" hidden="1">'公支细'!#REF!</definedName>
    <definedName name="_xlnm.Print_Area" localSheetId="7">'基收'!$A$1:$C$25</definedName>
    <definedName name="_xlnm.Print_Area" localSheetId="8">'基支'!$A$1:$C$22</definedName>
    <definedName name="_xlnm.Print_Area" localSheetId="9">'基支细 '!$A$1:$D$24</definedName>
  </definedNames>
  <calcPr fullCalcOnLoad="1"/>
</workbook>
</file>

<file path=xl/sharedStrings.xml><?xml version="1.0" encoding="utf-8"?>
<sst xmlns="http://schemas.openxmlformats.org/spreadsheetml/2006/main" count="662" uniqueCount="518">
  <si>
    <r>
      <t>北 京</t>
    </r>
    <r>
      <rPr>
        <sz val="24"/>
        <color indexed="8"/>
        <rFont val="宋体"/>
        <family val="0"/>
      </rPr>
      <t xml:space="preserve"> </t>
    </r>
    <r>
      <rPr>
        <sz val="24"/>
        <color indexed="8"/>
        <rFont val="宋体"/>
        <family val="0"/>
      </rPr>
      <t>市</t>
    </r>
    <r>
      <rPr>
        <sz val="24"/>
        <color indexed="8"/>
        <rFont val="宋体"/>
        <family val="0"/>
      </rPr>
      <t xml:space="preserve"> </t>
    </r>
    <r>
      <rPr>
        <sz val="24"/>
        <color indexed="8"/>
        <rFont val="宋体"/>
        <family val="0"/>
      </rPr>
      <t>丰</t>
    </r>
    <r>
      <rPr>
        <sz val="24"/>
        <color indexed="8"/>
        <rFont val="宋体"/>
        <family val="0"/>
      </rPr>
      <t xml:space="preserve"> </t>
    </r>
    <r>
      <rPr>
        <sz val="24"/>
        <color indexed="8"/>
        <rFont val="宋体"/>
        <family val="0"/>
      </rPr>
      <t>台</t>
    </r>
    <r>
      <rPr>
        <sz val="24"/>
        <color indexed="8"/>
        <rFont val="宋体"/>
        <family val="0"/>
      </rPr>
      <t xml:space="preserve"> </t>
    </r>
    <r>
      <rPr>
        <sz val="24"/>
        <color indexed="8"/>
        <rFont val="宋体"/>
        <family val="0"/>
      </rPr>
      <t>区</t>
    </r>
  </si>
  <si>
    <t>二○二二年调整预算（草案）</t>
  </si>
  <si>
    <t>年</t>
  </si>
  <si>
    <t>月</t>
  </si>
  <si>
    <t>目  录</t>
  </si>
  <si>
    <t>表一</t>
  </si>
  <si>
    <t>丰台区2021年区级政府性基金预算收入调整情况表</t>
  </si>
  <si>
    <t>………</t>
  </si>
  <si>
    <t>表二</t>
  </si>
  <si>
    <t>丰台区2021年区级政府性基金预算支出调整情况表</t>
  </si>
  <si>
    <t>表三</t>
  </si>
  <si>
    <t>丰台区2022年区级一般公共预算收支调整情况总表</t>
  </si>
  <si>
    <t>表四</t>
  </si>
  <si>
    <t>丰台区2022年区级一般公共预算支出调整情况表</t>
  </si>
  <si>
    <t>表四(之一)</t>
  </si>
  <si>
    <t>丰台区2022年区级一般公共预算支出调整情况明细表</t>
  </si>
  <si>
    <t>表五</t>
  </si>
  <si>
    <t>丰台区2022年区级政府性基金预算收入调整情况表</t>
  </si>
  <si>
    <t>表六</t>
  </si>
  <si>
    <t>丰台区2022年区级政府性基金预算支出调整情况表</t>
  </si>
  <si>
    <t>表六(之一)</t>
  </si>
  <si>
    <t>丰台区2022年区级政府性基金预算支出调整情况明细表</t>
  </si>
  <si>
    <t xml:space="preserve">  表一</t>
  </si>
  <si>
    <t>单位：万元</t>
  </si>
  <si>
    <r>
      <t xml:space="preserve">项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目</t>
    </r>
  </si>
  <si>
    <r>
      <t>2021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</t>
    </r>
    <r>
      <rPr>
        <sz val="9"/>
        <color indexed="8"/>
        <rFont val="宋体"/>
        <family val="0"/>
      </rPr>
      <t>预算数</t>
    </r>
  </si>
  <si>
    <r>
      <t>2021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</t>
    </r>
    <r>
      <rPr>
        <sz val="9"/>
        <color indexed="8"/>
        <rFont val="宋体"/>
        <family val="0"/>
      </rPr>
      <t>执行数</t>
    </r>
  </si>
  <si>
    <t>新增再融资专项债券后</t>
  </si>
  <si>
    <t>一、国有土地使用权出让收入</t>
  </si>
  <si>
    <t>二、彩票发行机构和彩票销售机构的业务费用</t>
  </si>
  <si>
    <t>收入合计</t>
  </si>
  <si>
    <t>上年结余收入</t>
  </si>
  <si>
    <t>区级专项结余</t>
  </si>
  <si>
    <t>市级专项转移支付结余</t>
  </si>
  <si>
    <t>地方政府专项债务转贷收入</t>
  </si>
  <si>
    <t>地方政府专项债务转贷收入（新增）</t>
  </si>
  <si>
    <t>地方政府专项债务转贷收入（再融资）</t>
  </si>
  <si>
    <t>中央及市专项转移支付收入</t>
  </si>
  <si>
    <t>总收入</t>
  </si>
  <si>
    <t xml:space="preserve">  表二</t>
  </si>
  <si>
    <r>
      <t>2021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          </t>
    </r>
    <r>
      <rPr>
        <sz val="9"/>
        <color indexed="8"/>
        <rFont val="宋体"/>
        <family val="0"/>
      </rPr>
      <t>预算数</t>
    </r>
  </si>
  <si>
    <r>
      <t>2021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         </t>
    </r>
    <r>
      <rPr>
        <sz val="9"/>
        <color indexed="8"/>
        <rFont val="宋体"/>
        <family val="0"/>
      </rPr>
      <t>执行数</t>
    </r>
  </si>
  <si>
    <t>一、科学技术支出</t>
  </si>
  <si>
    <t>二、文化体育与传媒支出</t>
  </si>
  <si>
    <t>三、社会保障和就业支出</t>
  </si>
  <si>
    <t>四、城乡社区支出</t>
  </si>
  <si>
    <t>五、农林水支出</t>
  </si>
  <si>
    <t>六、资源勘探信息等支出</t>
  </si>
  <si>
    <t>七、商业服务业等支出</t>
  </si>
  <si>
    <t>八、其他支出</t>
  </si>
  <si>
    <t>九、债务还本支出</t>
  </si>
  <si>
    <t>支出合计</t>
  </si>
  <si>
    <t>专项债务还本支出</t>
  </si>
  <si>
    <t>中央及市专项转移支付支出</t>
  </si>
  <si>
    <t>中央及市专项转移支付上年结余支出</t>
  </si>
  <si>
    <t>政府性基金上解支出</t>
  </si>
  <si>
    <t>市级专项转移支付结余调入上解</t>
  </si>
  <si>
    <t>农田水利上解</t>
  </si>
  <si>
    <t>专项债务利息上解</t>
  </si>
  <si>
    <t>专项债务还本上解</t>
  </si>
  <si>
    <t>年终结余</t>
  </si>
  <si>
    <t>总支出</t>
  </si>
  <si>
    <t xml:space="preserve">  表三</t>
  </si>
  <si>
    <t>收  入</t>
  </si>
  <si>
    <t>支  出</t>
  </si>
  <si>
    <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预算数</t>
    </r>
  </si>
  <si>
    <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调整数</t>
    </r>
  </si>
  <si>
    <t>2022年
预算数</t>
  </si>
  <si>
    <t>一般公共预算收入                                 合计</t>
  </si>
  <si>
    <t>一般公共预算支出                            合计</t>
  </si>
  <si>
    <t>市一般转移支付</t>
  </si>
  <si>
    <t>上解支出</t>
  </si>
  <si>
    <t>上年结余</t>
  </si>
  <si>
    <t>一般债券还本上解支出</t>
  </si>
  <si>
    <t>调入预算稳定调节基金</t>
  </si>
  <si>
    <t>一般债券付息及手续费上解支出</t>
  </si>
  <si>
    <t>调入资金</t>
  </si>
  <si>
    <t>安排预算稳定调节基金</t>
  </si>
  <si>
    <t>从国有资本经营预算调入一般公共预算</t>
  </si>
  <si>
    <t>政府性基金结余</t>
  </si>
  <si>
    <t>从其他资金调入一般公共预算</t>
  </si>
  <si>
    <t>地方政府一般债务转贷收入</t>
  </si>
  <si>
    <t xml:space="preserve">  地方政府一般债务转贷收入（新增）</t>
  </si>
  <si>
    <t xml:space="preserve">  地方政府一般债务转贷收入（再融资）</t>
  </si>
  <si>
    <t>收  入  总  计</t>
  </si>
  <si>
    <t>支  出  总  计</t>
  </si>
  <si>
    <t xml:space="preserve">  表四</t>
  </si>
  <si>
    <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宋体"/>
        <family val="0"/>
      </rPr>
      <t xml:space="preserve">                          </t>
    </r>
    <r>
      <rPr>
        <sz val="9"/>
        <color indexed="8"/>
        <rFont val="宋体"/>
        <family val="0"/>
      </rPr>
      <t>预算数</t>
    </r>
  </si>
  <si>
    <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宋体"/>
        <family val="0"/>
      </rPr>
      <t xml:space="preserve">                            </t>
    </r>
    <r>
      <rPr>
        <sz val="9"/>
        <color indexed="8"/>
        <rFont val="宋体"/>
        <family val="0"/>
      </rPr>
      <t>调整数</t>
    </r>
  </si>
  <si>
    <r>
      <t>中央及市专项</t>
    </r>
    <r>
      <rPr>
        <sz val="9"/>
        <color indexed="8"/>
        <rFont val="宋体"/>
        <family val="0"/>
      </rPr>
      <t>转移支付支出</t>
    </r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</si>
  <si>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</si>
  <si>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</si>
  <si>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</si>
  <si>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</si>
  <si>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</si>
  <si>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</si>
  <si>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</si>
  <si>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</si>
  <si>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</si>
  <si>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</si>
  <si>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</si>
  <si>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</si>
  <si>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</si>
  <si>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</si>
  <si>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</si>
  <si>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</si>
  <si>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</si>
  <si>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</si>
  <si>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</si>
  <si>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</si>
  <si>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</si>
  <si>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</si>
  <si>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 xml:space="preserve">  表四（之一） </t>
  </si>
  <si>
    <t>项  目</t>
  </si>
  <si>
    <t>2022年                               预算数</t>
  </si>
  <si>
    <t>2022年                               调整数</t>
  </si>
  <si>
    <r>
      <t xml:space="preserve">中央及市专项转移 </t>
    </r>
    <r>
      <rPr>
        <sz val="9"/>
        <color indexed="8"/>
        <rFont val="宋体"/>
        <family val="0"/>
      </rPr>
      <t xml:space="preserve">                         </t>
    </r>
    <r>
      <rPr>
        <sz val="9"/>
        <color indexed="8"/>
        <rFont val="宋体"/>
        <family val="0"/>
      </rPr>
      <t>支付支出</t>
    </r>
  </si>
  <si>
    <t>一般公共服务支出</t>
  </si>
  <si>
    <t>人大事务</t>
  </si>
  <si>
    <r>
      <t xml:space="preserve">        </t>
    </r>
    <r>
      <rPr>
        <sz val="9"/>
        <color indexed="8"/>
        <rFont val="宋体"/>
        <family val="0"/>
      </rPr>
      <t>行政运行</t>
    </r>
  </si>
  <si>
    <r>
      <t xml:space="preserve">        </t>
    </r>
    <r>
      <rPr>
        <sz val="9"/>
        <color indexed="8"/>
        <rFont val="宋体"/>
        <family val="0"/>
      </rPr>
      <t>一般行政管理事务</t>
    </r>
  </si>
  <si>
    <r>
      <t xml:space="preserve">        </t>
    </r>
    <r>
      <rPr>
        <sz val="9"/>
        <color indexed="8"/>
        <rFont val="宋体"/>
        <family val="0"/>
      </rPr>
      <t>机关服务</t>
    </r>
  </si>
  <si>
    <r>
      <t xml:space="preserve">        </t>
    </r>
    <r>
      <rPr>
        <sz val="9"/>
        <color indexed="8"/>
        <rFont val="宋体"/>
        <family val="0"/>
      </rPr>
      <t>人大会议</t>
    </r>
  </si>
  <si>
    <r>
      <t xml:space="preserve">       </t>
    </r>
    <r>
      <rPr>
        <sz val="9"/>
        <color indexed="8"/>
        <rFont val="宋体"/>
        <family val="0"/>
      </rPr>
      <t>人大代表履职能力提升</t>
    </r>
  </si>
  <si>
    <r>
      <t xml:space="preserve">       </t>
    </r>
    <r>
      <rPr>
        <sz val="9"/>
        <color indexed="8"/>
        <rFont val="宋体"/>
        <family val="0"/>
      </rPr>
      <t>代表工作</t>
    </r>
  </si>
  <si>
    <r>
      <t xml:space="preserve">       </t>
    </r>
    <r>
      <rPr>
        <sz val="9"/>
        <color indexed="8"/>
        <rFont val="宋体"/>
        <family val="0"/>
      </rPr>
      <t>事业运行</t>
    </r>
  </si>
  <si>
    <r>
      <t xml:space="preserve">       </t>
    </r>
    <r>
      <rPr>
        <sz val="9"/>
        <color indexed="8"/>
        <rFont val="宋体"/>
        <family val="0"/>
      </rPr>
      <t>其他人大事务支出</t>
    </r>
  </si>
  <si>
    <t>政协事务</t>
  </si>
  <si>
    <r>
      <t xml:space="preserve">       </t>
    </r>
    <r>
      <rPr>
        <sz val="9"/>
        <color indexed="8"/>
        <rFont val="宋体"/>
        <family val="0"/>
      </rPr>
      <t>一般行政管理事务</t>
    </r>
  </si>
  <si>
    <r>
      <t xml:space="preserve">        </t>
    </r>
    <r>
      <rPr>
        <sz val="9"/>
        <color indexed="8"/>
        <rFont val="宋体"/>
        <family val="0"/>
      </rPr>
      <t>政协会议</t>
    </r>
  </si>
  <si>
    <r>
      <t xml:space="preserve">        </t>
    </r>
    <r>
      <rPr>
        <sz val="9"/>
        <color indexed="8"/>
        <rFont val="宋体"/>
        <family val="0"/>
      </rPr>
      <t>委员视察</t>
    </r>
  </si>
  <si>
    <r>
      <t xml:space="preserve">        </t>
    </r>
    <r>
      <rPr>
        <sz val="9"/>
        <color indexed="8"/>
        <rFont val="宋体"/>
        <family val="0"/>
      </rPr>
      <t>其他政协事务支出</t>
    </r>
  </si>
  <si>
    <t>政府办公厅（室）及相关机构事务</t>
  </si>
  <si>
    <r>
      <t xml:space="preserve">        </t>
    </r>
    <r>
      <rPr>
        <sz val="9"/>
        <color indexed="8"/>
        <rFont val="宋体"/>
        <family val="0"/>
      </rPr>
      <t>信访事务</t>
    </r>
  </si>
  <si>
    <r>
      <t xml:space="preserve">        </t>
    </r>
    <r>
      <rPr>
        <sz val="9"/>
        <color indexed="8"/>
        <rFont val="宋体"/>
        <family val="0"/>
      </rPr>
      <t>事业运行</t>
    </r>
  </si>
  <si>
    <r>
      <t xml:space="preserve">        </t>
    </r>
    <r>
      <rPr>
        <sz val="9"/>
        <color indexed="8"/>
        <rFont val="宋体"/>
        <family val="0"/>
      </rPr>
      <t>其他政府办公厅</t>
    </r>
    <r>
      <rPr>
        <sz val="9"/>
        <color indexed="8"/>
        <rFont val="Arial"/>
        <family val="2"/>
      </rPr>
      <t>(</t>
    </r>
    <r>
      <rPr>
        <sz val="9"/>
        <color indexed="8"/>
        <rFont val="宋体"/>
        <family val="0"/>
      </rPr>
      <t>室</t>
    </r>
    <r>
      <rPr>
        <sz val="9"/>
        <color indexed="8"/>
        <rFont val="Arial"/>
        <family val="2"/>
      </rPr>
      <t>)</t>
    </r>
    <r>
      <rPr>
        <sz val="9"/>
        <color indexed="8"/>
        <rFont val="宋体"/>
        <family val="0"/>
      </rPr>
      <t>及相关机构事务支出</t>
    </r>
  </si>
  <si>
    <t>发展与改革事务</t>
  </si>
  <si>
    <r>
      <t xml:space="preserve">         </t>
    </r>
    <r>
      <rPr>
        <sz val="9"/>
        <color indexed="8"/>
        <rFont val="宋体"/>
        <family val="0"/>
      </rPr>
      <t>行政运行</t>
    </r>
  </si>
  <si>
    <r>
      <t xml:space="preserve">         </t>
    </r>
    <r>
      <rPr>
        <sz val="9"/>
        <color indexed="8"/>
        <rFont val="宋体"/>
        <family val="0"/>
      </rPr>
      <t>一般行政管理事务</t>
    </r>
  </si>
  <si>
    <r>
      <t xml:space="preserve">         </t>
    </r>
    <r>
      <rPr>
        <sz val="9"/>
        <color indexed="8"/>
        <rFont val="宋体"/>
        <family val="0"/>
      </rPr>
      <t>其他发展与改革事务支出</t>
    </r>
  </si>
  <si>
    <t>统计信息事务</t>
  </si>
  <si>
    <r>
      <t xml:space="preserve">         </t>
    </r>
    <r>
      <rPr>
        <sz val="9"/>
        <color indexed="8"/>
        <rFont val="宋体"/>
        <family val="0"/>
      </rPr>
      <t>信息事务</t>
    </r>
  </si>
  <si>
    <r>
      <t xml:space="preserve">        </t>
    </r>
    <r>
      <rPr>
        <sz val="9"/>
        <color indexed="8"/>
        <rFont val="宋体"/>
        <family val="0"/>
      </rPr>
      <t>专项统计业务</t>
    </r>
  </si>
  <si>
    <r>
      <t xml:space="preserve">         </t>
    </r>
    <r>
      <rPr>
        <sz val="9"/>
        <color indexed="8"/>
        <rFont val="宋体"/>
        <family val="0"/>
      </rPr>
      <t>统计管理</t>
    </r>
  </si>
  <si>
    <r>
      <t xml:space="preserve">        </t>
    </r>
    <r>
      <rPr>
        <sz val="9"/>
        <color indexed="8"/>
        <rFont val="宋体"/>
        <family val="0"/>
      </rPr>
      <t>专项普查活动</t>
    </r>
  </si>
  <si>
    <r>
      <t xml:space="preserve">        </t>
    </r>
    <r>
      <rPr>
        <sz val="9"/>
        <color indexed="8"/>
        <rFont val="宋体"/>
        <family val="0"/>
      </rPr>
      <t>其他统计信息事务支出</t>
    </r>
  </si>
  <si>
    <t>财政事务</t>
  </si>
  <si>
    <r>
      <t xml:space="preserve">        </t>
    </r>
    <r>
      <rPr>
        <sz val="9"/>
        <color indexed="8"/>
        <rFont val="宋体"/>
        <family val="0"/>
      </rPr>
      <t>信息化建设</t>
    </r>
  </si>
  <si>
    <r>
      <t xml:space="preserve">        </t>
    </r>
    <r>
      <rPr>
        <sz val="9"/>
        <color indexed="8"/>
        <rFont val="宋体"/>
        <family val="0"/>
      </rPr>
      <t>其他财政事务支出</t>
    </r>
  </si>
  <si>
    <t>税收事务</t>
  </si>
  <si>
    <r>
      <t xml:space="preserve">       </t>
    </r>
    <r>
      <rPr>
        <sz val="9"/>
        <color indexed="8"/>
        <rFont val="宋体"/>
        <family val="0"/>
      </rPr>
      <t>税收业务</t>
    </r>
  </si>
  <si>
    <t>审计事务</t>
  </si>
  <si>
    <r>
      <t xml:space="preserve">        </t>
    </r>
    <r>
      <rPr>
        <sz val="9"/>
        <color indexed="8"/>
        <rFont val="宋体"/>
        <family val="0"/>
      </rPr>
      <t>审计业务</t>
    </r>
  </si>
  <si>
    <r>
      <t xml:space="preserve">        </t>
    </r>
    <r>
      <rPr>
        <sz val="9"/>
        <color indexed="8"/>
        <rFont val="宋体"/>
        <family val="0"/>
      </rPr>
      <t>其他审计事务支出</t>
    </r>
  </si>
  <si>
    <t>纪检监察事务</t>
  </si>
  <si>
    <r>
      <t xml:space="preserve">        </t>
    </r>
    <r>
      <rPr>
        <sz val="9"/>
        <color indexed="8"/>
        <rFont val="宋体"/>
        <family val="0"/>
      </rPr>
      <t>大案要案查处</t>
    </r>
  </si>
  <si>
    <t>商贸事务</t>
  </si>
  <si>
    <r>
      <t xml:space="preserve">        </t>
    </r>
    <r>
      <rPr>
        <sz val="9"/>
        <color indexed="8"/>
        <rFont val="宋体"/>
        <family val="0"/>
      </rPr>
      <t>其他商贸事务支出</t>
    </r>
  </si>
  <si>
    <t>民族事务</t>
  </si>
  <si>
    <r>
      <t xml:space="preserve">        </t>
    </r>
    <r>
      <rPr>
        <sz val="9"/>
        <color indexed="8"/>
        <rFont val="宋体"/>
        <family val="0"/>
      </rPr>
      <t>民族工作专项</t>
    </r>
  </si>
  <si>
    <r>
      <t xml:space="preserve">        </t>
    </r>
    <r>
      <rPr>
        <sz val="9"/>
        <color indexed="8"/>
        <rFont val="宋体"/>
        <family val="0"/>
      </rPr>
      <t>其他民族事务支出</t>
    </r>
  </si>
  <si>
    <t>港澳台侨事务</t>
  </si>
  <si>
    <r>
      <t xml:space="preserve">        </t>
    </r>
    <r>
      <rPr>
        <sz val="9"/>
        <color indexed="8"/>
        <rFont val="宋体"/>
        <family val="0"/>
      </rPr>
      <t>台湾事务</t>
    </r>
  </si>
  <si>
    <t>档案事务</t>
  </si>
  <si>
    <r>
      <t xml:space="preserve">        </t>
    </r>
    <r>
      <rPr>
        <sz val="9"/>
        <color indexed="8"/>
        <rFont val="宋体"/>
        <family val="0"/>
      </rPr>
      <t>档案馆</t>
    </r>
  </si>
  <si>
    <t>民主党派及工商联事务</t>
  </si>
  <si>
    <r>
      <t xml:space="preserve">        </t>
    </r>
    <r>
      <rPr>
        <sz val="9"/>
        <color indexed="8"/>
        <rFont val="宋体"/>
        <family val="0"/>
      </rPr>
      <t>其他民主党派及工商联事务支出</t>
    </r>
  </si>
  <si>
    <t>群众团体事务</t>
  </si>
  <si>
    <r>
      <t xml:space="preserve">        </t>
    </r>
    <r>
      <rPr>
        <sz val="9"/>
        <color indexed="8"/>
        <rFont val="宋体"/>
        <family val="0"/>
      </rPr>
      <t>工会事务</t>
    </r>
  </si>
  <si>
    <r>
      <t xml:space="preserve">        </t>
    </r>
    <r>
      <rPr>
        <sz val="9"/>
        <color indexed="8"/>
        <rFont val="宋体"/>
        <family val="0"/>
      </rPr>
      <t>其他群众团体事务支出</t>
    </r>
  </si>
  <si>
    <t>组织事务</t>
  </si>
  <si>
    <r>
      <t xml:space="preserve">        </t>
    </r>
    <r>
      <rPr>
        <sz val="9"/>
        <color indexed="8"/>
        <rFont val="宋体"/>
        <family val="0"/>
      </rPr>
      <t>其他组织事务支出</t>
    </r>
  </si>
  <si>
    <t>宣传事务</t>
  </si>
  <si>
    <t>一般行政管理事务</t>
  </si>
  <si>
    <t>其他宣传事务支出</t>
  </si>
  <si>
    <t>统战事务</t>
  </si>
  <si>
    <t>行政运行</t>
  </si>
  <si>
    <t>宗教事务</t>
  </si>
  <si>
    <t>华侨事务</t>
  </si>
  <si>
    <t>其他统战事务支出</t>
  </si>
  <si>
    <t>其他共产党事务支出</t>
  </si>
  <si>
    <t>网信事务</t>
  </si>
  <si>
    <t>信息安全事务</t>
  </si>
  <si>
    <t>其他网信事务支出</t>
  </si>
  <si>
    <t>市场监督管理事务</t>
  </si>
  <si>
    <t>市场主体管理</t>
  </si>
  <si>
    <t>市场秩序执法</t>
  </si>
  <si>
    <t>信息化建设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</si>
  <si>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</si>
  <si>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</si>
  <si>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</si>
  <si>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</si>
  <si>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</si>
  <si>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</si>
  <si>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事业运行</t>
  </si>
  <si>
    <t>其他一般公共服务支出</t>
  </si>
  <si>
    <t>国防支出</t>
  </si>
  <si>
    <t>国防动员</t>
  </si>
  <si>
    <r>
      <t xml:space="preserve">        </t>
    </r>
    <r>
      <rPr>
        <sz val="9"/>
        <color indexed="8"/>
        <rFont val="宋体"/>
        <family val="0"/>
      </rPr>
      <t>人民防空</t>
    </r>
  </si>
  <si>
    <t>公共安全支出</t>
  </si>
  <si>
    <t>武装警察部队</t>
  </si>
  <si>
    <t>其他武装警察部队支出</t>
  </si>
  <si>
    <t>公安</t>
  </si>
  <si>
    <r>
      <t xml:space="preserve">        </t>
    </r>
    <r>
      <rPr>
        <sz val="9"/>
        <color indexed="8"/>
        <rFont val="宋体"/>
        <family val="0"/>
      </rPr>
      <t>其他公安支出</t>
    </r>
  </si>
  <si>
    <t>国家安全</t>
  </si>
  <si>
    <r>
      <t xml:space="preserve">        </t>
    </r>
    <r>
      <rPr>
        <sz val="9"/>
        <color indexed="8"/>
        <rFont val="宋体"/>
        <family val="0"/>
      </rPr>
      <t>安全业务</t>
    </r>
  </si>
  <si>
    <r>
      <t xml:space="preserve">        </t>
    </r>
    <r>
      <rPr>
        <sz val="9"/>
        <color indexed="8"/>
        <rFont val="宋体"/>
        <family val="0"/>
      </rPr>
      <t>其他国家安全支出</t>
    </r>
  </si>
  <si>
    <t>司法</t>
  </si>
  <si>
    <r>
      <t xml:space="preserve">    </t>
    </r>
    <r>
      <rPr>
        <sz val="9"/>
        <color indexed="8"/>
        <rFont val="宋体"/>
        <family val="0"/>
      </rPr>
      <t>行政运行</t>
    </r>
  </si>
  <si>
    <r>
      <t xml:space="preserve">    </t>
    </r>
    <r>
      <rPr>
        <sz val="9"/>
        <color indexed="8"/>
        <rFont val="宋体"/>
        <family val="0"/>
      </rPr>
      <t>一般行政管理事务</t>
    </r>
  </si>
  <si>
    <r>
      <t xml:space="preserve">    </t>
    </r>
    <r>
      <rPr>
        <sz val="9"/>
        <color indexed="8"/>
        <rFont val="宋体"/>
        <family val="0"/>
      </rPr>
      <t>其他司法支出</t>
    </r>
  </si>
  <si>
    <t>其他公共安全支出</t>
  </si>
  <si>
    <t xml:space="preserve">  其他公共安全支出</t>
  </si>
  <si>
    <t>教育支出</t>
  </si>
  <si>
    <t>教育管理事务</t>
  </si>
  <si>
    <t>普通教育</t>
  </si>
  <si>
    <r>
      <t xml:space="preserve">        </t>
    </r>
    <r>
      <rPr>
        <sz val="9"/>
        <color indexed="8"/>
        <rFont val="宋体"/>
        <family val="0"/>
      </rPr>
      <t>学前教育</t>
    </r>
  </si>
  <si>
    <r>
      <t xml:space="preserve">        </t>
    </r>
    <r>
      <rPr>
        <sz val="9"/>
        <color indexed="8"/>
        <rFont val="宋体"/>
        <family val="0"/>
      </rPr>
      <t>小学教育</t>
    </r>
  </si>
  <si>
    <r>
      <t xml:space="preserve">        </t>
    </r>
    <r>
      <rPr>
        <sz val="9"/>
        <color indexed="8"/>
        <rFont val="宋体"/>
        <family val="0"/>
      </rPr>
      <t>初中教育</t>
    </r>
  </si>
  <si>
    <r>
      <t xml:space="preserve">        </t>
    </r>
    <r>
      <rPr>
        <sz val="9"/>
        <color indexed="8"/>
        <rFont val="宋体"/>
        <family val="0"/>
      </rPr>
      <t>高中教育</t>
    </r>
  </si>
  <si>
    <r>
      <t xml:space="preserve">        </t>
    </r>
    <r>
      <rPr>
        <sz val="9"/>
        <color indexed="8"/>
        <rFont val="宋体"/>
        <family val="0"/>
      </rPr>
      <t>高等教育</t>
    </r>
  </si>
  <si>
    <r>
      <t xml:space="preserve">        </t>
    </r>
    <r>
      <rPr>
        <sz val="9"/>
        <color indexed="8"/>
        <rFont val="宋体"/>
        <family val="0"/>
      </rPr>
      <t>其他普通教育支出</t>
    </r>
  </si>
  <si>
    <t>职业教育</t>
  </si>
  <si>
    <r>
      <t xml:space="preserve">        </t>
    </r>
    <r>
      <rPr>
        <sz val="9"/>
        <color indexed="8"/>
        <rFont val="宋体"/>
        <family val="0"/>
      </rPr>
      <t>中等职业教育</t>
    </r>
  </si>
  <si>
    <t>成人教育</t>
  </si>
  <si>
    <r>
      <t xml:space="preserve">        </t>
    </r>
    <r>
      <rPr>
        <sz val="9"/>
        <color indexed="8"/>
        <rFont val="宋体"/>
        <family val="0"/>
      </rPr>
      <t>成人中等教育</t>
    </r>
  </si>
  <si>
    <r>
      <t xml:space="preserve">        </t>
    </r>
    <r>
      <rPr>
        <sz val="9"/>
        <color indexed="8"/>
        <rFont val="宋体"/>
        <family val="0"/>
      </rPr>
      <t>成人高等教育</t>
    </r>
  </si>
  <si>
    <t>特殊教育</t>
  </si>
  <si>
    <r>
      <t xml:space="preserve">        </t>
    </r>
    <r>
      <rPr>
        <sz val="9"/>
        <color indexed="8"/>
        <rFont val="宋体"/>
        <family val="0"/>
      </rPr>
      <t>特殊学校教育</t>
    </r>
  </si>
  <si>
    <r>
      <t xml:space="preserve">        </t>
    </r>
    <r>
      <rPr>
        <sz val="9"/>
        <color indexed="8"/>
        <rFont val="宋体"/>
        <family val="0"/>
      </rPr>
      <t>工读学校教育</t>
    </r>
  </si>
  <si>
    <r>
      <t xml:space="preserve">        </t>
    </r>
    <r>
      <rPr>
        <sz val="9"/>
        <color indexed="8"/>
        <rFont val="宋体"/>
        <family val="0"/>
      </rPr>
      <t>其他特殊教育支出</t>
    </r>
  </si>
  <si>
    <t>进修及培训</t>
  </si>
  <si>
    <r>
      <t xml:space="preserve">        </t>
    </r>
    <r>
      <rPr>
        <sz val="9"/>
        <color indexed="8"/>
        <rFont val="宋体"/>
        <family val="0"/>
      </rPr>
      <t>教师进修</t>
    </r>
  </si>
  <si>
    <r>
      <t xml:space="preserve">        </t>
    </r>
    <r>
      <rPr>
        <sz val="9"/>
        <color indexed="8"/>
        <rFont val="宋体"/>
        <family val="0"/>
      </rPr>
      <t>干部教育</t>
    </r>
  </si>
  <si>
    <r>
      <t xml:space="preserve">        </t>
    </r>
    <r>
      <rPr>
        <sz val="9"/>
        <color indexed="8"/>
        <rFont val="宋体"/>
        <family val="0"/>
      </rPr>
      <t>培训支出</t>
    </r>
  </si>
  <si>
    <t>教育费附加安排的支出</t>
  </si>
  <si>
    <r>
      <t xml:space="preserve">        </t>
    </r>
    <r>
      <rPr>
        <sz val="9"/>
        <color indexed="8"/>
        <rFont val="宋体"/>
        <family val="0"/>
      </rPr>
      <t>其他教育费附加安排的支出</t>
    </r>
  </si>
  <si>
    <t>其他教育支出</t>
  </si>
  <si>
    <t>科学技术支出</t>
  </si>
  <si>
    <t>科学技术管理事务</t>
  </si>
  <si>
    <r>
      <t xml:space="preserve">          </t>
    </r>
    <r>
      <rPr>
        <sz val="9"/>
        <color indexed="8"/>
        <rFont val="宋体"/>
        <family val="0"/>
      </rPr>
      <t>行政运行</t>
    </r>
  </si>
  <si>
    <r>
      <t xml:space="preserve">          </t>
    </r>
    <r>
      <rPr>
        <sz val="9"/>
        <color indexed="8"/>
        <rFont val="宋体"/>
        <family val="0"/>
      </rPr>
      <t>一般行政管理事务</t>
    </r>
  </si>
  <si>
    <r>
      <t xml:space="preserve">          </t>
    </r>
    <r>
      <rPr>
        <sz val="9"/>
        <color indexed="8"/>
        <rFont val="宋体"/>
        <family val="0"/>
      </rPr>
      <t>其他科学技术管理事务支出</t>
    </r>
  </si>
  <si>
    <t>基础研究</t>
  </si>
  <si>
    <t>自然科学基金</t>
  </si>
  <si>
    <t>应用研究</t>
  </si>
  <si>
    <t>其他应用研究支出</t>
  </si>
  <si>
    <t>科学技术普及</t>
  </si>
  <si>
    <r>
      <t xml:space="preserve">        </t>
    </r>
    <r>
      <rPr>
        <sz val="9"/>
        <color indexed="8"/>
        <rFont val="宋体"/>
        <family val="0"/>
      </rPr>
      <t>机构运行</t>
    </r>
  </si>
  <si>
    <r>
      <t xml:space="preserve">        </t>
    </r>
    <r>
      <rPr>
        <sz val="9"/>
        <color indexed="8"/>
        <rFont val="宋体"/>
        <family val="0"/>
      </rPr>
      <t>科普活动</t>
    </r>
  </si>
  <si>
    <t xml:space="preserve">     学术交流活动</t>
  </si>
  <si>
    <r>
      <t xml:space="preserve">        </t>
    </r>
    <r>
      <rPr>
        <sz val="9"/>
        <color indexed="8"/>
        <rFont val="宋体"/>
        <family val="0"/>
      </rPr>
      <t>其他科学技术普及支出</t>
    </r>
  </si>
  <si>
    <t>中关村发展支出</t>
  </si>
  <si>
    <t>文化旅游体育与传媒支出</t>
  </si>
  <si>
    <t>文化和旅游</t>
  </si>
  <si>
    <r>
      <t xml:space="preserve">        </t>
    </r>
    <r>
      <rPr>
        <sz val="9"/>
        <color indexed="8"/>
        <rFont val="宋体"/>
        <family val="0"/>
      </rPr>
      <t>图书馆</t>
    </r>
  </si>
  <si>
    <r>
      <t xml:space="preserve">        </t>
    </r>
    <r>
      <rPr>
        <sz val="9"/>
        <color indexed="8"/>
        <rFont val="宋体"/>
        <family val="0"/>
      </rPr>
      <t>文化活动</t>
    </r>
  </si>
  <si>
    <r>
      <t xml:space="preserve">        </t>
    </r>
    <r>
      <rPr>
        <sz val="9"/>
        <color indexed="8"/>
        <rFont val="宋体"/>
        <family val="0"/>
      </rPr>
      <t>群众文化</t>
    </r>
  </si>
  <si>
    <t xml:space="preserve">     文化和旅游管理事务</t>
  </si>
  <si>
    <r>
      <t xml:space="preserve">        </t>
    </r>
    <r>
      <rPr>
        <sz val="9"/>
        <color indexed="8"/>
        <rFont val="宋体"/>
        <family val="0"/>
      </rPr>
      <t>其他文化和旅游支出</t>
    </r>
  </si>
  <si>
    <t>文物</t>
  </si>
  <si>
    <r>
      <t xml:space="preserve">        </t>
    </r>
    <r>
      <rPr>
        <sz val="9"/>
        <color indexed="8"/>
        <rFont val="宋体"/>
        <family val="0"/>
      </rPr>
      <t>博物馆</t>
    </r>
  </si>
  <si>
    <r>
      <t xml:space="preserve">        </t>
    </r>
    <r>
      <rPr>
        <sz val="9"/>
        <color indexed="8"/>
        <rFont val="宋体"/>
        <family val="0"/>
      </rPr>
      <t>历史名城与古迹</t>
    </r>
  </si>
  <si>
    <r>
      <t xml:space="preserve">        </t>
    </r>
    <r>
      <rPr>
        <sz val="9"/>
        <color indexed="8"/>
        <rFont val="宋体"/>
        <family val="0"/>
      </rPr>
      <t>其他文物支出</t>
    </r>
  </si>
  <si>
    <t>体育</t>
  </si>
  <si>
    <r>
      <t xml:space="preserve">        </t>
    </r>
    <r>
      <rPr>
        <sz val="9"/>
        <color indexed="8"/>
        <rFont val="宋体"/>
        <family val="0"/>
      </rPr>
      <t>运动项目管理</t>
    </r>
  </si>
  <si>
    <r>
      <t xml:space="preserve">        </t>
    </r>
    <r>
      <rPr>
        <sz val="9"/>
        <color indexed="8"/>
        <rFont val="宋体"/>
        <family val="0"/>
      </rPr>
      <t>体育竞赛</t>
    </r>
  </si>
  <si>
    <r>
      <t xml:space="preserve">        </t>
    </r>
    <r>
      <rPr>
        <sz val="9"/>
        <color indexed="8"/>
        <rFont val="宋体"/>
        <family val="0"/>
      </rPr>
      <t>体育训练</t>
    </r>
  </si>
  <si>
    <r>
      <t xml:space="preserve">        </t>
    </r>
    <r>
      <rPr>
        <sz val="9"/>
        <color indexed="8"/>
        <rFont val="宋体"/>
        <family val="0"/>
      </rPr>
      <t>体育场馆</t>
    </r>
  </si>
  <si>
    <r>
      <t xml:space="preserve">        </t>
    </r>
    <r>
      <rPr>
        <sz val="9"/>
        <color indexed="8"/>
        <rFont val="宋体"/>
        <family val="0"/>
      </rPr>
      <t>群众体育</t>
    </r>
  </si>
  <si>
    <r>
      <t xml:space="preserve">        </t>
    </r>
    <r>
      <rPr>
        <sz val="9"/>
        <color indexed="8"/>
        <rFont val="宋体"/>
        <family val="0"/>
      </rPr>
      <t>其他体育支出</t>
    </r>
  </si>
  <si>
    <t>广播电视</t>
  </si>
  <si>
    <r>
      <t xml:space="preserve">        </t>
    </r>
    <r>
      <rPr>
        <sz val="9"/>
        <color indexed="8"/>
        <rFont val="宋体"/>
        <family val="0"/>
      </rPr>
      <t>广播电视事务</t>
    </r>
  </si>
  <si>
    <r>
      <t xml:space="preserve">        </t>
    </r>
    <r>
      <rPr>
        <sz val="9"/>
        <color indexed="8"/>
        <rFont val="宋体"/>
        <family val="0"/>
      </rPr>
      <t>其他广播电视支出</t>
    </r>
  </si>
  <si>
    <t>其他文化旅游体育与传媒支出</t>
  </si>
  <si>
    <r>
      <t xml:space="preserve">        </t>
    </r>
    <r>
      <rPr>
        <sz val="9"/>
        <color indexed="8"/>
        <rFont val="宋体"/>
        <family val="0"/>
      </rPr>
      <t>宣传文化发展专项支出</t>
    </r>
  </si>
  <si>
    <r>
      <t xml:space="preserve">        </t>
    </r>
    <r>
      <rPr>
        <sz val="9"/>
        <color indexed="8"/>
        <rFont val="宋体"/>
        <family val="0"/>
      </rPr>
      <t>文化产业发展专项支出</t>
    </r>
  </si>
  <si>
    <r>
      <t xml:space="preserve">        </t>
    </r>
    <r>
      <rPr>
        <sz val="9"/>
        <color indexed="8"/>
        <rFont val="宋体"/>
        <family val="0"/>
      </rPr>
      <t>其他文化旅游体育与传媒支出</t>
    </r>
    <r>
      <rPr>
        <sz val="9"/>
        <color indexed="8"/>
        <rFont val="Arial"/>
        <family val="2"/>
      </rPr>
      <t>(</t>
    </r>
    <r>
      <rPr>
        <sz val="9"/>
        <color indexed="8"/>
        <rFont val="宋体"/>
        <family val="0"/>
      </rPr>
      <t>项</t>
    </r>
    <r>
      <rPr>
        <sz val="9"/>
        <color indexed="8"/>
        <rFont val="Arial"/>
        <family val="2"/>
      </rPr>
      <t>)</t>
    </r>
  </si>
  <si>
    <t>社会保障和就业支出</t>
  </si>
  <si>
    <t>人力资源和社会保障管理事务</t>
  </si>
  <si>
    <r>
      <t xml:space="preserve">        </t>
    </r>
    <r>
      <rPr>
        <sz val="9"/>
        <color indexed="8"/>
        <rFont val="宋体"/>
        <family val="0"/>
      </rPr>
      <t>劳动保障监察</t>
    </r>
  </si>
  <si>
    <r>
      <t xml:space="preserve">        </t>
    </r>
    <r>
      <rPr>
        <sz val="9"/>
        <color indexed="8"/>
        <rFont val="宋体"/>
        <family val="0"/>
      </rPr>
      <t>就业管理事务</t>
    </r>
  </si>
  <si>
    <r>
      <t xml:space="preserve">        </t>
    </r>
    <r>
      <rPr>
        <sz val="9"/>
        <color indexed="8"/>
        <rFont val="宋体"/>
        <family val="0"/>
      </rPr>
      <t>社会保险业务管理事务</t>
    </r>
  </si>
  <si>
    <r>
      <t xml:space="preserve">        </t>
    </r>
    <r>
      <rPr>
        <sz val="9"/>
        <color indexed="8"/>
        <rFont val="宋体"/>
        <family val="0"/>
      </rPr>
      <t>社会保险经办机构</t>
    </r>
  </si>
  <si>
    <r>
      <t xml:space="preserve">        </t>
    </r>
    <r>
      <rPr>
        <sz val="9"/>
        <color indexed="8"/>
        <rFont val="宋体"/>
        <family val="0"/>
      </rPr>
      <t>公共就业服务和职业技能鉴定机构</t>
    </r>
  </si>
  <si>
    <r>
      <t xml:space="preserve">        </t>
    </r>
    <r>
      <rPr>
        <sz val="9"/>
        <color indexed="8"/>
        <rFont val="宋体"/>
        <family val="0"/>
      </rPr>
      <t>博士后日常经费</t>
    </r>
  </si>
  <si>
    <r>
      <t xml:space="preserve">        </t>
    </r>
    <r>
      <rPr>
        <sz val="9"/>
        <color indexed="8"/>
        <rFont val="宋体"/>
        <family val="0"/>
      </rPr>
      <t>其他人力资源和社会保障管理事务支出</t>
    </r>
  </si>
  <si>
    <t>民政管理事务</t>
  </si>
  <si>
    <r>
      <t xml:space="preserve">        </t>
    </r>
    <r>
      <rPr>
        <sz val="9"/>
        <color indexed="8"/>
        <rFont val="宋体"/>
        <family val="0"/>
      </rPr>
      <t>基层政权建设和社区治理</t>
    </r>
  </si>
  <si>
    <r>
      <t xml:space="preserve">        </t>
    </r>
    <r>
      <rPr>
        <sz val="9"/>
        <color indexed="8"/>
        <rFont val="宋体"/>
        <family val="0"/>
      </rPr>
      <t>其他民政管理事务支出</t>
    </r>
  </si>
  <si>
    <t>行政事业单位养老支出</t>
  </si>
  <si>
    <r>
      <t xml:space="preserve">        </t>
    </r>
    <r>
      <rPr>
        <sz val="9"/>
        <color indexed="8"/>
        <rFont val="宋体"/>
        <family val="0"/>
      </rPr>
      <t>行政单位离退休</t>
    </r>
  </si>
  <si>
    <r>
      <t xml:space="preserve">        </t>
    </r>
    <r>
      <rPr>
        <sz val="9"/>
        <color indexed="8"/>
        <rFont val="宋体"/>
        <family val="0"/>
      </rPr>
      <t>事业单位离退休</t>
    </r>
  </si>
  <si>
    <r>
      <t xml:space="preserve">        </t>
    </r>
    <r>
      <rPr>
        <sz val="9"/>
        <color indexed="8"/>
        <rFont val="宋体"/>
        <family val="0"/>
      </rPr>
      <t>离退休人员管理机构</t>
    </r>
  </si>
  <si>
    <r>
      <t xml:space="preserve">        </t>
    </r>
    <r>
      <rPr>
        <sz val="9"/>
        <color indexed="8"/>
        <rFont val="宋体"/>
        <family val="0"/>
      </rPr>
      <t>机关事业单位基本养老保险缴费支出</t>
    </r>
  </si>
  <si>
    <r>
      <t xml:space="preserve">        </t>
    </r>
    <r>
      <rPr>
        <sz val="9"/>
        <color indexed="8"/>
        <rFont val="宋体"/>
        <family val="0"/>
      </rPr>
      <t>机关事业单位职业年金缴费支出</t>
    </r>
  </si>
  <si>
    <t>就业补助</t>
  </si>
  <si>
    <r>
      <t xml:space="preserve">        </t>
    </r>
    <r>
      <rPr>
        <sz val="9"/>
        <color indexed="8"/>
        <rFont val="宋体"/>
        <family val="0"/>
      </rPr>
      <t>职业培训补贴</t>
    </r>
  </si>
  <si>
    <r>
      <t xml:space="preserve">        </t>
    </r>
    <r>
      <rPr>
        <sz val="9"/>
        <color indexed="8"/>
        <rFont val="宋体"/>
        <family val="0"/>
      </rPr>
      <t>其他就业补助支出</t>
    </r>
  </si>
  <si>
    <t>抚恤</t>
  </si>
  <si>
    <r>
      <t xml:space="preserve">        </t>
    </r>
    <r>
      <rPr>
        <sz val="9"/>
        <color indexed="8"/>
        <rFont val="宋体"/>
        <family val="0"/>
      </rPr>
      <t>死亡抚恤</t>
    </r>
  </si>
  <si>
    <r>
      <t xml:space="preserve">        </t>
    </r>
    <r>
      <rPr>
        <sz val="9"/>
        <color indexed="8"/>
        <rFont val="宋体"/>
        <family val="0"/>
      </rPr>
      <t>伤残抚恤</t>
    </r>
  </si>
  <si>
    <r>
      <t xml:space="preserve">        </t>
    </r>
    <r>
      <rPr>
        <sz val="9"/>
        <color indexed="8"/>
        <rFont val="宋体"/>
        <family val="0"/>
      </rPr>
      <t>义务兵优待</t>
    </r>
  </si>
  <si>
    <r>
      <t xml:space="preserve">        </t>
    </r>
    <r>
      <rPr>
        <sz val="9"/>
        <color indexed="8"/>
        <rFont val="宋体"/>
        <family val="0"/>
      </rPr>
      <t>农村籍退役士兵老年生活补助</t>
    </r>
  </si>
  <si>
    <r>
      <t xml:space="preserve">        </t>
    </r>
    <r>
      <rPr>
        <sz val="9"/>
        <color indexed="8"/>
        <rFont val="宋体"/>
        <family val="0"/>
      </rPr>
      <t>烈士纪念设施管理维护</t>
    </r>
  </si>
  <si>
    <r>
      <t xml:space="preserve">        </t>
    </r>
    <r>
      <rPr>
        <sz val="9"/>
        <color indexed="8"/>
        <rFont val="宋体"/>
        <family val="0"/>
      </rPr>
      <t>其他优抚支出</t>
    </r>
  </si>
  <si>
    <t>退役安置</t>
  </si>
  <si>
    <r>
      <t xml:space="preserve">       </t>
    </r>
    <r>
      <rPr>
        <sz val="9"/>
        <color indexed="8"/>
        <rFont val="宋体"/>
        <family val="0"/>
      </rPr>
      <t>退役士兵安置</t>
    </r>
  </si>
  <si>
    <r>
      <t xml:space="preserve">       </t>
    </r>
    <r>
      <rPr>
        <sz val="9"/>
        <color indexed="8"/>
        <rFont val="宋体"/>
        <family val="0"/>
      </rPr>
      <t>军队移交政府的离退休人员安置</t>
    </r>
  </si>
  <si>
    <r>
      <t xml:space="preserve">       </t>
    </r>
    <r>
      <rPr>
        <sz val="9"/>
        <color indexed="8"/>
        <rFont val="宋体"/>
        <family val="0"/>
      </rPr>
      <t>军队移交政府离退休干部管理机构</t>
    </r>
  </si>
  <si>
    <t xml:space="preserve">    退役士兵管理教育</t>
  </si>
  <si>
    <t xml:space="preserve">    军队转业干部安置</t>
  </si>
  <si>
    <r>
      <t xml:space="preserve">       </t>
    </r>
    <r>
      <rPr>
        <sz val="9"/>
        <color indexed="8"/>
        <rFont val="宋体"/>
        <family val="0"/>
      </rPr>
      <t>军队转业干部安置</t>
    </r>
  </si>
  <si>
    <t>社会福利</t>
  </si>
  <si>
    <r>
      <t xml:space="preserve">       </t>
    </r>
    <r>
      <rPr>
        <sz val="9"/>
        <color indexed="8"/>
        <rFont val="宋体"/>
        <family val="0"/>
      </rPr>
      <t>儿童福利</t>
    </r>
  </si>
  <si>
    <r>
      <t xml:space="preserve">       </t>
    </r>
    <r>
      <rPr>
        <sz val="9"/>
        <color indexed="8"/>
        <rFont val="宋体"/>
        <family val="0"/>
      </rPr>
      <t>老年福利</t>
    </r>
  </si>
  <si>
    <r>
      <t xml:space="preserve">       </t>
    </r>
    <r>
      <rPr>
        <sz val="9"/>
        <color indexed="8"/>
        <rFont val="宋体"/>
        <family val="0"/>
      </rPr>
      <t>养老服务</t>
    </r>
  </si>
  <si>
    <r>
      <t xml:space="preserve">       </t>
    </r>
    <r>
      <rPr>
        <sz val="9"/>
        <color indexed="8"/>
        <rFont val="宋体"/>
        <family val="0"/>
      </rPr>
      <t>其他社会福利支出</t>
    </r>
  </si>
  <si>
    <t>残疾人事业</t>
  </si>
  <si>
    <r>
      <t xml:space="preserve">        </t>
    </r>
    <r>
      <rPr>
        <sz val="9"/>
        <color indexed="8"/>
        <rFont val="宋体"/>
        <family val="0"/>
      </rPr>
      <t>残疾人康复</t>
    </r>
  </si>
  <si>
    <r>
      <t xml:space="preserve">        </t>
    </r>
    <r>
      <rPr>
        <sz val="9"/>
        <color indexed="8"/>
        <rFont val="宋体"/>
        <family val="0"/>
      </rPr>
      <t>残疾人就业</t>
    </r>
  </si>
  <si>
    <r>
      <t xml:space="preserve">        </t>
    </r>
    <r>
      <rPr>
        <sz val="9"/>
        <color indexed="8"/>
        <rFont val="宋体"/>
        <family val="0"/>
      </rPr>
      <t>残疾人体育</t>
    </r>
  </si>
  <si>
    <r>
      <t xml:space="preserve">        </t>
    </r>
    <r>
      <rPr>
        <sz val="9"/>
        <color indexed="8"/>
        <rFont val="宋体"/>
        <family val="0"/>
      </rPr>
      <t>残疾人生活和护理补贴</t>
    </r>
  </si>
  <si>
    <r>
      <t xml:space="preserve">        </t>
    </r>
    <r>
      <rPr>
        <sz val="9"/>
        <color indexed="8"/>
        <rFont val="宋体"/>
        <family val="0"/>
      </rPr>
      <t>其他残疾人事业支出</t>
    </r>
  </si>
  <si>
    <t>红十字事业</t>
  </si>
  <si>
    <r>
      <t xml:space="preserve">        </t>
    </r>
    <r>
      <rPr>
        <sz val="9"/>
        <color indexed="8"/>
        <rFont val="宋体"/>
        <family val="0"/>
      </rPr>
      <t>其他红十字事业支出</t>
    </r>
  </si>
  <si>
    <t>最低生活保障</t>
  </si>
  <si>
    <r>
      <t xml:space="preserve">        </t>
    </r>
    <r>
      <rPr>
        <sz val="9"/>
        <color indexed="8"/>
        <rFont val="宋体"/>
        <family val="0"/>
      </rPr>
      <t>城市最低生活保障金支出</t>
    </r>
  </si>
  <si>
    <r>
      <t xml:space="preserve">        </t>
    </r>
    <r>
      <rPr>
        <sz val="9"/>
        <color indexed="8"/>
        <rFont val="宋体"/>
        <family val="0"/>
      </rPr>
      <t>农村最低生活保障金支出</t>
    </r>
  </si>
  <si>
    <t>临时救助</t>
  </si>
  <si>
    <r>
      <t xml:space="preserve">        </t>
    </r>
    <r>
      <rPr>
        <sz val="9"/>
        <color indexed="8"/>
        <rFont val="宋体"/>
        <family val="0"/>
      </rPr>
      <t>临时救助支出</t>
    </r>
  </si>
  <si>
    <r>
      <t xml:space="preserve">        </t>
    </r>
    <r>
      <rPr>
        <sz val="9"/>
        <color indexed="8"/>
        <rFont val="宋体"/>
        <family val="0"/>
      </rPr>
      <t>流浪乞讨人员救助支出</t>
    </r>
  </si>
  <si>
    <t>特困人员救助供养</t>
  </si>
  <si>
    <r>
      <t xml:space="preserve">        </t>
    </r>
    <r>
      <rPr>
        <sz val="9"/>
        <color indexed="8"/>
        <rFont val="宋体"/>
        <family val="0"/>
      </rPr>
      <t>城市特困人员救助供养支出</t>
    </r>
  </si>
  <si>
    <r>
      <t xml:space="preserve">        </t>
    </r>
    <r>
      <rPr>
        <sz val="9"/>
        <color indexed="8"/>
        <rFont val="宋体"/>
        <family val="0"/>
      </rPr>
      <t>农村特困人员救助供养之处</t>
    </r>
  </si>
  <si>
    <r>
      <t xml:space="preserve">    </t>
    </r>
    <r>
      <rPr>
        <sz val="9"/>
        <color indexed="8"/>
        <rFont val="宋体"/>
        <family val="0"/>
      </rPr>
      <t>财政对基本养老保险基金的补助</t>
    </r>
  </si>
  <si>
    <r>
      <t xml:space="preserve">         </t>
    </r>
    <r>
      <rPr>
        <sz val="9"/>
        <color indexed="8"/>
        <rFont val="宋体"/>
        <family val="0"/>
      </rPr>
      <t>财政对城乡居民基本养老保险基金的补助</t>
    </r>
  </si>
  <si>
    <t>退役军人管理事务</t>
  </si>
  <si>
    <t xml:space="preserve">   行政运行</t>
  </si>
  <si>
    <t xml:space="preserve">   一般行政管理事务</t>
  </si>
  <si>
    <t xml:space="preserve">   拥军优属</t>
  </si>
  <si>
    <t xml:space="preserve"> 其他退役军人事务管理支出</t>
  </si>
  <si>
    <t>其他社会保障和就业支出</t>
  </si>
  <si>
    <t>卫生健康支出</t>
  </si>
  <si>
    <t>卫生健康管理事务</t>
  </si>
  <si>
    <r>
      <t xml:space="preserve">        </t>
    </r>
    <r>
      <rPr>
        <sz val="9"/>
        <color indexed="8"/>
        <rFont val="宋体"/>
        <family val="0"/>
      </rPr>
      <t>其他卫生健康管理事务支出</t>
    </r>
  </si>
  <si>
    <t>公立医院</t>
  </si>
  <si>
    <r>
      <t xml:space="preserve">        </t>
    </r>
    <r>
      <rPr>
        <sz val="9"/>
        <color indexed="8"/>
        <rFont val="宋体"/>
        <family val="0"/>
      </rPr>
      <t>综合医院</t>
    </r>
  </si>
  <si>
    <r>
      <t xml:space="preserve">        </t>
    </r>
    <r>
      <rPr>
        <sz val="9"/>
        <color indexed="8"/>
        <rFont val="宋体"/>
        <family val="0"/>
      </rPr>
      <t>中医</t>
    </r>
    <r>
      <rPr>
        <sz val="9"/>
        <color indexed="8"/>
        <rFont val="Arial"/>
        <family val="2"/>
      </rPr>
      <t>(</t>
    </r>
    <r>
      <rPr>
        <sz val="9"/>
        <color indexed="8"/>
        <rFont val="宋体"/>
        <family val="0"/>
      </rPr>
      <t>民族</t>
    </r>
    <r>
      <rPr>
        <sz val="9"/>
        <color indexed="8"/>
        <rFont val="Arial"/>
        <family val="2"/>
      </rPr>
      <t>)</t>
    </r>
    <r>
      <rPr>
        <sz val="9"/>
        <color indexed="8"/>
        <rFont val="宋体"/>
        <family val="0"/>
      </rPr>
      <t>医院</t>
    </r>
  </si>
  <si>
    <r>
      <t xml:space="preserve">        </t>
    </r>
    <r>
      <rPr>
        <sz val="9"/>
        <color indexed="8"/>
        <rFont val="宋体"/>
        <family val="0"/>
      </rPr>
      <t>其他公立医院支出</t>
    </r>
  </si>
  <si>
    <t>基层医疗卫生机构</t>
  </si>
  <si>
    <r>
      <t xml:space="preserve">        </t>
    </r>
    <r>
      <rPr>
        <sz val="9"/>
        <color indexed="8"/>
        <rFont val="宋体"/>
        <family val="0"/>
      </rPr>
      <t>城市社区卫生机构</t>
    </r>
  </si>
  <si>
    <r>
      <t xml:space="preserve">        </t>
    </r>
    <r>
      <rPr>
        <sz val="9"/>
        <color indexed="8"/>
        <rFont val="宋体"/>
        <family val="0"/>
      </rPr>
      <t>其他基层医疗卫生机构支出</t>
    </r>
  </si>
  <si>
    <t>公共卫生</t>
  </si>
  <si>
    <r>
      <t xml:space="preserve">        </t>
    </r>
    <r>
      <rPr>
        <sz val="9"/>
        <color indexed="8"/>
        <rFont val="宋体"/>
        <family val="0"/>
      </rPr>
      <t>疾病预防控制机构</t>
    </r>
  </si>
  <si>
    <r>
      <t xml:space="preserve">        </t>
    </r>
    <r>
      <rPr>
        <sz val="9"/>
        <color indexed="8"/>
        <rFont val="宋体"/>
        <family val="0"/>
      </rPr>
      <t>卫生监督机构</t>
    </r>
  </si>
  <si>
    <r>
      <t xml:space="preserve">        </t>
    </r>
    <r>
      <rPr>
        <sz val="9"/>
        <color indexed="8"/>
        <rFont val="宋体"/>
        <family val="0"/>
      </rPr>
      <t>妇幼保健机构</t>
    </r>
  </si>
  <si>
    <r>
      <t xml:space="preserve">        </t>
    </r>
    <r>
      <rPr>
        <sz val="9"/>
        <color indexed="8"/>
        <rFont val="宋体"/>
        <family val="0"/>
      </rPr>
      <t>精神卫生机构</t>
    </r>
  </si>
  <si>
    <r>
      <t xml:space="preserve">        </t>
    </r>
    <r>
      <rPr>
        <sz val="9"/>
        <color indexed="8"/>
        <rFont val="宋体"/>
        <family val="0"/>
      </rPr>
      <t>基本公共卫生服务</t>
    </r>
  </si>
  <si>
    <r>
      <t xml:space="preserve">        </t>
    </r>
    <r>
      <rPr>
        <sz val="9"/>
        <color indexed="8"/>
        <rFont val="宋体"/>
        <family val="0"/>
      </rPr>
      <t>重大公共卫生服务</t>
    </r>
  </si>
  <si>
    <r>
      <t xml:space="preserve">        </t>
    </r>
    <r>
      <rPr>
        <sz val="9"/>
        <color indexed="8"/>
        <rFont val="宋体"/>
        <family val="0"/>
      </rPr>
      <t>突发公共卫生事件应急处理</t>
    </r>
  </si>
  <si>
    <r>
      <t xml:space="preserve">        </t>
    </r>
    <r>
      <rPr>
        <sz val="9"/>
        <color indexed="8"/>
        <rFont val="宋体"/>
        <family val="0"/>
      </rPr>
      <t>其他公共卫生支出</t>
    </r>
  </si>
  <si>
    <t>中医药</t>
  </si>
  <si>
    <t>中医（民族医）药专项</t>
  </si>
  <si>
    <t>计划生育事务</t>
  </si>
  <si>
    <r>
      <t xml:space="preserve">        </t>
    </r>
    <r>
      <rPr>
        <sz val="9"/>
        <color indexed="8"/>
        <rFont val="宋体"/>
        <family val="0"/>
      </rPr>
      <t>计划生育机构</t>
    </r>
  </si>
  <si>
    <r>
      <t xml:space="preserve">        </t>
    </r>
    <r>
      <rPr>
        <sz val="9"/>
        <color indexed="8"/>
        <rFont val="宋体"/>
        <family val="0"/>
      </rPr>
      <t>计划生育服务</t>
    </r>
  </si>
  <si>
    <r>
      <t xml:space="preserve">        </t>
    </r>
    <r>
      <rPr>
        <sz val="9"/>
        <color indexed="8"/>
        <rFont val="宋体"/>
        <family val="0"/>
      </rPr>
      <t>其他计划生育事务支出</t>
    </r>
  </si>
  <si>
    <r>
      <t xml:space="preserve">    </t>
    </r>
    <r>
      <rPr>
        <sz val="9"/>
        <color indexed="8"/>
        <rFont val="宋体"/>
        <family val="0"/>
      </rPr>
      <t>行政事业单位医疗</t>
    </r>
  </si>
  <si>
    <r>
      <t xml:space="preserve">       </t>
    </r>
    <r>
      <rPr>
        <sz val="9"/>
        <color indexed="8"/>
        <rFont val="宋体"/>
        <family val="0"/>
      </rPr>
      <t>行政单位医疗</t>
    </r>
  </si>
  <si>
    <r>
      <t xml:space="preserve">       </t>
    </r>
    <r>
      <rPr>
        <sz val="9"/>
        <color indexed="8"/>
        <rFont val="宋体"/>
        <family val="0"/>
      </rPr>
      <t>事业单位医疗</t>
    </r>
  </si>
  <si>
    <r>
      <t xml:space="preserve">   </t>
    </r>
    <r>
      <rPr>
        <sz val="9"/>
        <color indexed="8"/>
        <rFont val="宋体"/>
        <family val="0"/>
      </rPr>
      <t>财政对基本医疗保险基金的补助</t>
    </r>
  </si>
  <si>
    <r>
      <t xml:space="preserve">       </t>
    </r>
    <r>
      <rPr>
        <sz val="9"/>
        <color indexed="8"/>
        <rFont val="宋体"/>
        <family val="0"/>
      </rPr>
      <t>财政对城乡居民基本医疗保险基金的补助</t>
    </r>
  </si>
  <si>
    <r>
      <t xml:space="preserve">    </t>
    </r>
    <r>
      <rPr>
        <sz val="9"/>
        <color indexed="8"/>
        <rFont val="宋体"/>
        <family val="0"/>
      </rPr>
      <t>医疗救助</t>
    </r>
  </si>
  <si>
    <r>
      <t xml:space="preserve">       </t>
    </r>
    <r>
      <rPr>
        <sz val="9"/>
        <color indexed="8"/>
        <rFont val="宋体"/>
        <family val="0"/>
      </rPr>
      <t>城乡医疗救助</t>
    </r>
  </si>
  <si>
    <r>
      <t xml:space="preserve">       </t>
    </r>
    <r>
      <rPr>
        <sz val="9"/>
        <color indexed="8"/>
        <rFont val="宋体"/>
        <family val="0"/>
      </rPr>
      <t>其他医疗救助支出</t>
    </r>
  </si>
  <si>
    <r>
      <t xml:space="preserve">    </t>
    </r>
    <r>
      <rPr>
        <sz val="9"/>
        <color indexed="8"/>
        <rFont val="宋体"/>
        <family val="0"/>
      </rPr>
      <t>优抚对象医疗</t>
    </r>
  </si>
  <si>
    <r>
      <t xml:space="preserve">       </t>
    </r>
    <r>
      <rPr>
        <sz val="9"/>
        <color indexed="8"/>
        <rFont val="宋体"/>
        <family val="0"/>
      </rPr>
      <t>优抚对象医疗补助</t>
    </r>
  </si>
  <si>
    <t xml:space="preserve">    其他优抚对象医疗支出</t>
  </si>
  <si>
    <t>医疗保障管理事务</t>
  </si>
  <si>
    <t xml:space="preserve">   信息化建设</t>
  </si>
  <si>
    <t>医疗保障政策管理</t>
  </si>
  <si>
    <t>其他医疗保障管理事务支出</t>
  </si>
  <si>
    <t>老龄卫生健康事务</t>
  </si>
  <si>
    <t>其他卫生健康支出</t>
  </si>
  <si>
    <t>节能环保支出</t>
  </si>
  <si>
    <t>环境保护管理事务</t>
  </si>
  <si>
    <t>环境监测与监察</t>
  </si>
  <si>
    <t>其他环境监测与监察支出</t>
  </si>
  <si>
    <t>污染防治</t>
  </si>
  <si>
    <r>
      <t xml:space="preserve">        </t>
    </r>
    <r>
      <rPr>
        <sz val="9"/>
        <color indexed="8"/>
        <rFont val="宋体"/>
        <family val="0"/>
      </rPr>
      <t>大气</t>
    </r>
  </si>
  <si>
    <r>
      <t xml:space="preserve">        </t>
    </r>
    <r>
      <rPr>
        <sz val="9"/>
        <color indexed="8"/>
        <rFont val="宋体"/>
        <family val="0"/>
      </rPr>
      <t>水体</t>
    </r>
  </si>
  <si>
    <t>污染减排</t>
  </si>
  <si>
    <t xml:space="preserve">     生态环境执法监察</t>
  </si>
  <si>
    <t xml:space="preserve">     减排专项支出</t>
  </si>
  <si>
    <t>其他节能环保支出</t>
  </si>
  <si>
    <r>
      <t xml:space="preserve">         </t>
    </r>
    <r>
      <rPr>
        <sz val="9"/>
        <color indexed="8"/>
        <rFont val="宋体"/>
        <family val="0"/>
      </rPr>
      <t>其他节能环保支出</t>
    </r>
  </si>
  <si>
    <t>城乡社区支出</t>
  </si>
  <si>
    <t>城乡社区管理事务</t>
  </si>
  <si>
    <r>
      <t xml:space="preserve">        </t>
    </r>
    <r>
      <rPr>
        <sz val="9"/>
        <color indexed="8"/>
        <rFont val="宋体"/>
        <family val="0"/>
      </rPr>
      <t>城管执法</t>
    </r>
  </si>
  <si>
    <r>
      <t xml:space="preserve">        </t>
    </r>
    <r>
      <rPr>
        <sz val="9"/>
        <color indexed="8"/>
        <rFont val="宋体"/>
        <family val="0"/>
      </rPr>
      <t>其他城乡社区管理事务支出</t>
    </r>
  </si>
  <si>
    <t>城乡社区公共设施</t>
  </si>
  <si>
    <t>其他城乡社区公共设施支出</t>
  </si>
  <si>
    <t>城乡社区环境卫生</t>
  </si>
  <si>
    <t>城市环境治理支出</t>
  </si>
  <si>
    <t>建设市场管理与监督</t>
  </si>
  <si>
    <t>其他城乡社区支出</t>
  </si>
  <si>
    <t>农林水支出</t>
  </si>
  <si>
    <t>农业农村</t>
  </si>
  <si>
    <r>
      <t xml:space="preserve">        </t>
    </r>
    <r>
      <rPr>
        <sz val="9"/>
        <color indexed="8"/>
        <rFont val="宋体"/>
        <family val="0"/>
      </rPr>
      <t>病虫害控制</t>
    </r>
  </si>
  <si>
    <r>
      <t xml:space="preserve">        </t>
    </r>
    <r>
      <rPr>
        <sz val="9"/>
        <color indexed="8"/>
        <rFont val="宋体"/>
        <family val="0"/>
      </rPr>
      <t>农产品质量安全</t>
    </r>
  </si>
  <si>
    <r>
      <t xml:space="preserve">        </t>
    </r>
    <r>
      <rPr>
        <sz val="9"/>
        <color indexed="8"/>
        <rFont val="宋体"/>
        <family val="0"/>
      </rPr>
      <t>执法监管</t>
    </r>
  </si>
  <si>
    <r>
      <t xml:space="preserve">        </t>
    </r>
    <r>
      <rPr>
        <sz val="9"/>
        <color indexed="8"/>
        <rFont val="宋体"/>
        <family val="0"/>
      </rPr>
      <t>行业业务管理</t>
    </r>
  </si>
  <si>
    <r>
      <t xml:space="preserve">        </t>
    </r>
    <r>
      <rPr>
        <sz val="9"/>
        <color indexed="8"/>
        <rFont val="宋体"/>
        <family val="0"/>
      </rPr>
      <t>农业生产发展</t>
    </r>
  </si>
  <si>
    <r>
      <t xml:space="preserve">        </t>
    </r>
    <r>
      <rPr>
        <sz val="9"/>
        <color indexed="8"/>
        <rFont val="宋体"/>
        <family val="0"/>
      </rPr>
      <t>农村社会事业</t>
    </r>
  </si>
  <si>
    <r>
      <t xml:space="preserve">        </t>
    </r>
    <r>
      <rPr>
        <sz val="9"/>
        <color indexed="8"/>
        <rFont val="宋体"/>
        <family val="0"/>
      </rPr>
      <t>其他农业农村支出</t>
    </r>
  </si>
  <si>
    <t>林业和草原</t>
  </si>
  <si>
    <r>
      <t xml:space="preserve">        </t>
    </r>
    <r>
      <rPr>
        <sz val="9"/>
        <color indexed="8"/>
        <rFont val="宋体"/>
        <family val="0"/>
      </rPr>
      <t>事业机构</t>
    </r>
  </si>
  <si>
    <r>
      <t xml:space="preserve">        </t>
    </r>
    <r>
      <rPr>
        <sz val="9"/>
        <color indexed="8"/>
        <rFont val="宋体"/>
        <family val="0"/>
      </rPr>
      <t>森林资源培育</t>
    </r>
  </si>
  <si>
    <r>
      <t xml:space="preserve">        </t>
    </r>
    <r>
      <rPr>
        <sz val="9"/>
        <color indexed="8"/>
        <rFont val="宋体"/>
        <family val="0"/>
      </rPr>
      <t>森林资源管理</t>
    </r>
  </si>
  <si>
    <r>
      <t xml:space="preserve">        </t>
    </r>
    <r>
      <rPr>
        <sz val="9"/>
        <color indexed="8"/>
        <rFont val="宋体"/>
        <family val="0"/>
      </rPr>
      <t>森林生态效益补偿</t>
    </r>
  </si>
  <si>
    <r>
      <t xml:space="preserve">        </t>
    </r>
    <r>
      <rPr>
        <sz val="9"/>
        <color indexed="8"/>
        <rFont val="宋体"/>
        <family val="0"/>
      </rPr>
      <t>动植物保护</t>
    </r>
  </si>
  <si>
    <r>
      <t xml:space="preserve">        </t>
    </r>
    <r>
      <rPr>
        <sz val="9"/>
        <color indexed="8"/>
        <rFont val="宋体"/>
        <family val="0"/>
      </rPr>
      <t>湿地保护</t>
    </r>
  </si>
  <si>
    <r>
      <t xml:space="preserve">        </t>
    </r>
    <r>
      <rPr>
        <sz val="9"/>
        <color indexed="8"/>
        <rFont val="宋体"/>
        <family val="0"/>
      </rPr>
      <t>执法与监督</t>
    </r>
  </si>
  <si>
    <r>
      <t xml:space="preserve">        </t>
    </r>
    <r>
      <rPr>
        <sz val="9"/>
        <color indexed="8"/>
        <rFont val="宋体"/>
        <family val="0"/>
      </rPr>
      <t>防沙治沙</t>
    </r>
  </si>
  <si>
    <r>
      <t xml:space="preserve">        </t>
    </r>
    <r>
      <rPr>
        <sz val="9"/>
        <color indexed="8"/>
        <rFont val="宋体"/>
        <family val="0"/>
      </rPr>
      <t>信息管理</t>
    </r>
  </si>
  <si>
    <r>
      <t xml:space="preserve">        </t>
    </r>
    <r>
      <rPr>
        <sz val="9"/>
        <color indexed="8"/>
        <rFont val="宋体"/>
        <family val="0"/>
      </rPr>
      <t>林业草原防灾减灾</t>
    </r>
  </si>
  <si>
    <r>
      <t xml:space="preserve">        </t>
    </r>
    <r>
      <rPr>
        <sz val="9"/>
        <color indexed="8"/>
        <rFont val="宋体"/>
        <family val="0"/>
      </rPr>
      <t>其他林业和草原支出</t>
    </r>
  </si>
  <si>
    <t>水利</t>
  </si>
  <si>
    <r>
      <t xml:space="preserve">        </t>
    </r>
    <r>
      <rPr>
        <sz val="9"/>
        <color indexed="8"/>
        <rFont val="宋体"/>
        <family val="0"/>
      </rPr>
      <t>水利行业业务管理</t>
    </r>
  </si>
  <si>
    <r>
      <t xml:space="preserve">        </t>
    </r>
    <r>
      <rPr>
        <sz val="9"/>
        <color indexed="8"/>
        <rFont val="宋体"/>
        <family val="0"/>
      </rPr>
      <t>水利执法监督</t>
    </r>
  </si>
  <si>
    <r>
      <t xml:space="preserve">        </t>
    </r>
    <r>
      <rPr>
        <sz val="9"/>
        <color indexed="8"/>
        <rFont val="宋体"/>
        <family val="0"/>
      </rPr>
      <t>水土保持</t>
    </r>
  </si>
  <si>
    <r>
      <t xml:space="preserve">        </t>
    </r>
    <r>
      <rPr>
        <sz val="9"/>
        <color indexed="8"/>
        <rFont val="宋体"/>
        <family val="0"/>
      </rPr>
      <t>水资源节约管理与保护</t>
    </r>
  </si>
  <si>
    <r>
      <t xml:space="preserve">        </t>
    </r>
    <r>
      <rPr>
        <sz val="9"/>
        <color indexed="8"/>
        <rFont val="宋体"/>
        <family val="0"/>
      </rPr>
      <t>水文测报</t>
    </r>
  </si>
  <si>
    <r>
      <t xml:space="preserve">        </t>
    </r>
    <r>
      <rPr>
        <sz val="9"/>
        <color indexed="8"/>
        <rFont val="宋体"/>
        <family val="0"/>
      </rPr>
      <t>防汛</t>
    </r>
  </si>
  <si>
    <r>
      <t xml:space="preserve">        </t>
    </r>
    <r>
      <rPr>
        <sz val="9"/>
        <color indexed="8"/>
        <rFont val="宋体"/>
        <family val="0"/>
      </rPr>
      <t>大中型水库移民后期扶持专项支出</t>
    </r>
  </si>
  <si>
    <r>
      <t xml:space="preserve">        </t>
    </r>
    <r>
      <rPr>
        <sz val="9"/>
        <color indexed="8"/>
        <rFont val="宋体"/>
        <family val="0"/>
      </rPr>
      <t>水利安全监督</t>
    </r>
  </si>
  <si>
    <t>普惠金融发展支出</t>
  </si>
  <si>
    <r>
      <t xml:space="preserve">        </t>
    </r>
    <r>
      <rPr>
        <sz val="9"/>
        <color indexed="8"/>
        <rFont val="宋体"/>
        <family val="0"/>
      </rPr>
      <t>创业担保贷款贴息及奖补</t>
    </r>
  </si>
  <si>
    <t>其他农林水支出</t>
  </si>
  <si>
    <r>
      <t xml:space="preserve">        </t>
    </r>
    <r>
      <rPr>
        <sz val="9"/>
        <color indexed="8"/>
        <rFont val="宋体"/>
        <family val="0"/>
      </rPr>
      <t>其他农林水支出</t>
    </r>
  </si>
  <si>
    <t>资源勘探工业信息等支出</t>
  </si>
  <si>
    <t xml:space="preserve">  制造业</t>
  </si>
  <si>
    <t xml:space="preserve">    一般行政管理事务</t>
  </si>
  <si>
    <t xml:space="preserve">  国有资产监管</t>
  </si>
  <si>
    <t xml:space="preserve">     行政运行</t>
  </si>
  <si>
    <t xml:space="preserve">     一般行政管理事务</t>
  </si>
  <si>
    <t xml:space="preserve">  支持中小企业发展和管理支出</t>
  </si>
  <si>
    <t xml:space="preserve">     中小企业发展专项</t>
  </si>
  <si>
    <t xml:space="preserve">     其他支持中小企业发展和管理支出</t>
  </si>
  <si>
    <t>商业服务业等支出</t>
  </si>
  <si>
    <t>商业流通事务</t>
  </si>
  <si>
    <t>自然资源海洋气象等支出</t>
  </si>
  <si>
    <t>自然资源事务</t>
  </si>
  <si>
    <r>
      <t xml:space="preserve">       </t>
    </r>
    <r>
      <rPr>
        <sz val="9"/>
        <color indexed="8"/>
        <rFont val="宋体"/>
        <family val="0"/>
      </rPr>
      <t>自然资源规划及管理</t>
    </r>
  </si>
  <si>
    <r>
      <t xml:space="preserve">        </t>
    </r>
    <r>
      <rPr>
        <sz val="9"/>
        <color indexed="8"/>
        <rFont val="宋体"/>
        <family val="0"/>
      </rPr>
      <t>自然资源利用与保护</t>
    </r>
  </si>
  <si>
    <r>
      <t xml:space="preserve">        </t>
    </r>
    <r>
      <rPr>
        <sz val="9"/>
        <color indexed="8"/>
        <rFont val="宋体"/>
        <family val="0"/>
      </rPr>
      <t>自然资源调查与确权登记</t>
    </r>
  </si>
  <si>
    <r>
      <t xml:space="preserve">       </t>
    </r>
    <r>
      <rPr>
        <sz val="9"/>
        <color indexed="8"/>
        <rFont val="宋体"/>
        <family val="0"/>
      </rPr>
      <t>基础测绘与地理信息监管</t>
    </r>
  </si>
  <si>
    <t xml:space="preserve">    其他自然资源事务支出</t>
  </si>
  <si>
    <t xml:space="preserve">  气象事务</t>
  </si>
  <si>
    <t xml:space="preserve">    其他气象事务支出</t>
  </si>
  <si>
    <t>住房保障支出</t>
  </si>
  <si>
    <t>保障性安居工程支出</t>
  </si>
  <si>
    <r>
      <t xml:space="preserve">       </t>
    </r>
    <r>
      <rPr>
        <sz val="9"/>
        <color indexed="8"/>
        <rFont val="宋体"/>
        <family val="0"/>
      </rPr>
      <t>保障性住房租金补贴</t>
    </r>
  </si>
  <si>
    <r>
      <t xml:space="preserve">       </t>
    </r>
    <r>
      <rPr>
        <sz val="9"/>
        <color indexed="8"/>
        <rFont val="宋体"/>
        <family val="0"/>
      </rPr>
      <t>住房租赁市场发展</t>
    </r>
  </si>
  <si>
    <t>住房改革支出</t>
  </si>
  <si>
    <r>
      <t xml:space="preserve">        </t>
    </r>
    <r>
      <rPr>
        <sz val="9"/>
        <color indexed="8"/>
        <rFont val="宋体"/>
        <family val="0"/>
      </rPr>
      <t>住房公积金</t>
    </r>
  </si>
  <si>
    <r>
      <t xml:space="preserve">        </t>
    </r>
    <r>
      <rPr>
        <sz val="9"/>
        <color indexed="8"/>
        <rFont val="宋体"/>
        <family val="0"/>
      </rPr>
      <t>购房补贴</t>
    </r>
  </si>
  <si>
    <t>粮油物资储备支出</t>
  </si>
  <si>
    <t>粮油事务</t>
  </si>
  <si>
    <t>粮食风险基金</t>
  </si>
  <si>
    <t>灾害防治及应急管理支出</t>
  </si>
  <si>
    <t>应急管理事务</t>
  </si>
  <si>
    <r>
      <t xml:space="preserve">        </t>
    </r>
    <r>
      <rPr>
        <sz val="9"/>
        <color indexed="8"/>
        <rFont val="宋体"/>
        <family val="0"/>
      </rPr>
      <t>灾害风险防治</t>
    </r>
  </si>
  <si>
    <r>
      <t xml:space="preserve">        </t>
    </r>
    <r>
      <rPr>
        <sz val="9"/>
        <color indexed="8"/>
        <rFont val="宋体"/>
        <family val="0"/>
      </rPr>
      <t>安全监管</t>
    </r>
  </si>
  <si>
    <r>
      <t xml:space="preserve">         </t>
    </r>
    <r>
      <rPr>
        <sz val="9"/>
        <color indexed="8"/>
        <rFont val="宋体"/>
        <family val="0"/>
      </rPr>
      <t>应急救援</t>
    </r>
  </si>
  <si>
    <r>
      <t xml:space="preserve">         </t>
    </r>
    <r>
      <rPr>
        <sz val="9"/>
        <color indexed="8"/>
        <rFont val="宋体"/>
        <family val="0"/>
      </rPr>
      <t>应急管理</t>
    </r>
  </si>
  <si>
    <r>
      <t xml:space="preserve">         </t>
    </r>
    <r>
      <rPr>
        <sz val="9"/>
        <color indexed="8"/>
        <rFont val="宋体"/>
        <family val="0"/>
      </rPr>
      <t>事业运行</t>
    </r>
  </si>
  <si>
    <t>消防救援事务</t>
  </si>
  <si>
    <t xml:space="preserve"> 行政运行</t>
  </si>
  <si>
    <t xml:space="preserve"> 消防应急救援</t>
  </si>
  <si>
    <t xml:space="preserve"> 其他消防事务支出</t>
  </si>
  <si>
    <t>地震事务</t>
  </si>
  <si>
    <r>
      <t xml:space="preserve">        </t>
    </r>
    <r>
      <rPr>
        <sz val="9"/>
        <color indexed="8"/>
        <rFont val="宋体"/>
        <family val="0"/>
      </rPr>
      <t>地震预测预报</t>
    </r>
  </si>
  <si>
    <r>
      <t xml:space="preserve">        </t>
    </r>
    <r>
      <rPr>
        <sz val="9"/>
        <color indexed="8"/>
        <rFont val="宋体"/>
        <family val="0"/>
      </rPr>
      <t>地震灾害预防</t>
    </r>
  </si>
  <si>
    <r>
      <t xml:space="preserve">        </t>
    </r>
    <r>
      <rPr>
        <sz val="9"/>
        <color indexed="8"/>
        <rFont val="宋体"/>
        <family val="0"/>
      </rPr>
      <t>其他地震事务支出</t>
    </r>
  </si>
  <si>
    <t xml:space="preserve">   自然灾害防治</t>
  </si>
  <si>
    <r>
      <t xml:space="preserve">         </t>
    </r>
    <r>
      <rPr>
        <sz val="9"/>
        <color indexed="8"/>
        <rFont val="宋体"/>
        <family val="0"/>
      </rPr>
      <t>地质灾害防治</t>
    </r>
  </si>
  <si>
    <t>预备费</t>
  </si>
  <si>
    <t xml:space="preserve">  表五</t>
  </si>
  <si>
    <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  </t>
    </r>
    <r>
      <rPr>
        <sz val="9"/>
        <color indexed="8"/>
        <rFont val="宋体"/>
        <family val="0"/>
      </rPr>
      <t>预算数</t>
    </r>
  </si>
  <si>
    <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  </t>
    </r>
    <r>
      <rPr>
        <sz val="9"/>
        <color indexed="8"/>
        <rFont val="宋体"/>
        <family val="0"/>
      </rPr>
      <t>调整数</t>
    </r>
  </si>
  <si>
    <t xml:space="preserve">  表六</t>
  </si>
  <si>
    <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          </t>
    </r>
    <r>
      <rPr>
        <sz val="9"/>
        <color indexed="8"/>
        <rFont val="宋体"/>
        <family val="0"/>
      </rPr>
      <t>预算数</t>
    </r>
  </si>
  <si>
    <r>
      <t>2022</t>
    </r>
    <r>
      <rPr>
        <sz val="9"/>
        <color indexed="8"/>
        <rFont val="宋体"/>
        <family val="0"/>
      </rPr>
      <t>年</t>
    </r>
    <r>
      <rPr>
        <sz val="9"/>
        <color indexed="8"/>
        <rFont val="Times New Roman"/>
        <family val="1"/>
      </rPr>
      <t xml:space="preserve">                                    </t>
    </r>
    <r>
      <rPr>
        <sz val="9"/>
        <color indexed="8"/>
        <rFont val="宋体"/>
        <family val="0"/>
      </rPr>
      <t>调整数</t>
    </r>
  </si>
  <si>
    <t>专项债务利息及手续费上解</t>
  </si>
  <si>
    <t>债务还本支出</t>
  </si>
  <si>
    <t xml:space="preserve">  表六（之一）</t>
  </si>
  <si>
    <r>
      <t>2022</t>
    </r>
    <r>
      <rPr>
        <sz val="9"/>
        <color indexed="8"/>
        <rFont val="宋体"/>
        <family val="0"/>
      </rPr>
      <t>年预算数</t>
    </r>
  </si>
  <si>
    <r>
      <t>2022</t>
    </r>
    <r>
      <rPr>
        <sz val="9"/>
        <color indexed="8"/>
        <rFont val="宋体"/>
        <family val="0"/>
      </rPr>
      <t>年调整数</t>
    </r>
  </si>
  <si>
    <r>
      <t xml:space="preserve">中央及市专项转移 </t>
    </r>
    <r>
      <rPr>
        <sz val="9"/>
        <color indexed="8"/>
        <rFont val="宋体"/>
        <family val="0"/>
      </rPr>
      <t xml:space="preserve">                        </t>
    </r>
    <r>
      <rPr>
        <sz val="9"/>
        <color indexed="8"/>
        <rFont val="宋体"/>
        <family val="0"/>
      </rPr>
      <t>支付支出</t>
    </r>
  </si>
  <si>
    <t xml:space="preserve">  大中型水库移民后期扶持基金支出</t>
  </si>
  <si>
    <t xml:space="preserve">    移民补助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</si>
  <si>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</si>
  <si>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</si>
  <si>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</si>
  <si>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</si>
  <si>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廉租住房支出</t>
  </si>
  <si>
    <t xml:space="preserve">    棚户区改造支出</t>
  </si>
  <si>
    <t xml:space="preserve">    保障性住房租金补贴</t>
  </si>
  <si>
    <t xml:space="preserve">    农业农村生态环境支出</t>
  </si>
  <si>
    <t>其他支出</t>
  </si>
  <si>
    <t xml:space="preserve">  彩票发行销售机构业务费安排支出</t>
  </si>
  <si>
    <t xml:space="preserve">    福利彩票销售机构的业务费支出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</si>
  <si>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</si>
  <si>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</si>
  <si>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</si>
  <si>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用于城乡医疗救助的彩票公益金支出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</si>
</sst>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_ "/>
    <numFmt numFmtId="180" formatCode="#,##0.0_ "/>
    <numFmt numFmtId="181" formatCode="#,##0_);[Red]\(#,##0\)"/>
    <numFmt numFmtId="182" formatCode="0.0_ "/>
  </numFmts>
  <fonts count="57">
    <font>
      <sz val="10"/>
      <color indexed="8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8.5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Arial"/>
      <family val="2"/>
    </font>
    <font>
      <sz val="10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22"/>
      <color indexed="8"/>
      <name val="宋体"/>
      <family val="0"/>
    </font>
    <font>
      <sz val="13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rgb="FF0000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59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30"/>
      </left>
      <right/>
      <top style="thin">
        <color indexed="30"/>
      </top>
      <bottom style="medium">
        <color indexed="30"/>
      </bottom>
    </border>
    <border>
      <left style="thin">
        <color rgb="FF0070C0"/>
      </left>
      <right/>
      <top style="medium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>
        <color indexed="3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>
        <color indexed="30"/>
      </left>
      <right/>
      <top style="thin">
        <color indexed="30"/>
      </top>
      <bottom/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/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70C0"/>
      </left>
      <right/>
      <top style="thin">
        <color rgb="FF0070C0"/>
      </top>
      <bottom/>
    </border>
    <border>
      <left>
        <color indexed="30"/>
      </left>
      <right/>
      <top style="medium">
        <color indexed="30"/>
      </top>
      <bottom/>
    </border>
    <border>
      <left style="thin">
        <color indexed="30"/>
      </left>
      <right/>
      <top style="medium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 style="thin">
        <color indexed="30"/>
      </left>
      <right/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/>
    </border>
    <border>
      <left>
        <color indexed="63"/>
      </left>
      <right/>
      <top style="medium">
        <color indexed="30"/>
      </top>
      <bottom/>
    </border>
    <border>
      <left style="thin">
        <color rgb="FF0066CC"/>
      </left>
      <right>
        <color indexed="63"/>
      </right>
      <top style="medium">
        <color indexed="30"/>
      </top>
      <bottom/>
    </border>
    <border>
      <left>
        <color indexed="30"/>
      </left>
      <right/>
      <top style="thin">
        <color rgb="FF0066CC"/>
      </top>
      <bottom/>
    </border>
    <border>
      <left style="thin">
        <color indexed="30"/>
      </left>
      <right/>
      <top style="thin">
        <color rgb="FF0066CC"/>
      </top>
      <bottom/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 style="medium">
        <color rgb="FF0070C0"/>
      </bottom>
    </border>
    <border>
      <left style="thin">
        <color rgb="FF0070C0"/>
      </left>
      <right/>
      <top/>
      <bottom style="thin">
        <color rgb="FF0070C0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77" fontId="0" fillId="0" borderId="0">
      <alignment/>
      <protection/>
    </xf>
    <xf numFmtId="0" fontId="25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176" fontId="0" fillId="0" borderId="0">
      <alignment/>
      <protection/>
    </xf>
    <xf numFmtId="0" fontId="39" fillId="5" borderId="0" applyNumberFormat="0" applyBorder="0" applyAlignment="0" applyProtection="0"/>
    <xf numFmtId="0" fontId="41" fillId="6" borderId="0" applyNumberFormat="0" applyBorder="0" applyAlignment="0" applyProtection="0"/>
    <xf numFmtId="178" fontId="0" fillId="0" borderId="0">
      <alignment/>
      <protection/>
    </xf>
    <xf numFmtId="0" fontId="42" fillId="7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33" fillId="0" borderId="0">
      <alignment/>
      <protection/>
    </xf>
    <xf numFmtId="0" fontId="1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2" fillId="13" borderId="0" applyNumberFormat="0" applyBorder="0" applyAlignment="0" applyProtection="0"/>
    <xf numFmtId="0" fontId="43" fillId="0" borderId="5" applyNumberFormat="0" applyFill="0" applyAlignment="0" applyProtection="0"/>
    <xf numFmtId="0" fontId="42" fillId="14" borderId="0" applyNumberFormat="0" applyBorder="0" applyAlignment="0" applyProtection="0"/>
    <xf numFmtId="0" fontId="47" fillId="15" borderId="6" applyNumberFormat="0" applyAlignment="0" applyProtection="0"/>
    <xf numFmtId="0" fontId="15" fillId="16" borderId="0" applyNumberFormat="0" applyBorder="0" applyAlignment="0" applyProtection="0"/>
    <xf numFmtId="0" fontId="48" fillId="15" borderId="1" applyNumberFormat="0" applyAlignment="0" applyProtection="0"/>
    <xf numFmtId="0" fontId="24" fillId="17" borderId="7" applyNumberFormat="0" applyAlignment="0" applyProtection="0"/>
    <xf numFmtId="0" fontId="39" fillId="18" borderId="0" applyNumberFormat="0" applyBorder="0" applyAlignment="0" applyProtection="0"/>
    <xf numFmtId="0" fontId="42" fillId="19" borderId="0" applyNumberFormat="0" applyBorder="0" applyAlignment="0" applyProtection="0"/>
    <xf numFmtId="0" fontId="49" fillId="0" borderId="8" applyNumberFormat="0" applyFill="0" applyAlignment="0" applyProtection="0"/>
    <xf numFmtId="0" fontId="34" fillId="0" borderId="9" applyNumberFormat="0" applyFill="0" applyAlignment="0" applyProtection="0"/>
    <xf numFmtId="0" fontId="15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5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15" fillId="37" borderId="0" applyNumberFormat="0" applyBorder="0" applyAlignment="0" applyProtection="0"/>
    <xf numFmtId="0" fontId="42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39" fillId="43" borderId="0" applyNumberFormat="0" applyBorder="0" applyAlignment="0" applyProtection="0"/>
    <xf numFmtId="0" fontId="15" fillId="44" borderId="0" applyNumberFormat="0" applyBorder="0" applyAlignment="0" applyProtection="0"/>
    <xf numFmtId="0" fontId="42" fillId="45" borderId="0" applyNumberFormat="0" applyBorder="0" applyAlignment="0" applyProtection="0"/>
    <xf numFmtId="0" fontId="15" fillId="46" borderId="0" applyNumberFormat="0" applyBorder="0" applyAlignment="0" applyProtection="0"/>
    <xf numFmtId="0" fontId="2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33" fillId="0" borderId="0">
      <alignment vertical="center"/>
      <protection/>
    </xf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4" xfId="0" applyNumberFormat="1" applyFont="1" applyFill="1" applyBorder="1" applyAlignment="1">
      <alignment horizontal="right" vertical="center" shrinkToFi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179" fontId="3" fillId="0" borderId="20" xfId="0" applyNumberFormat="1" applyFont="1" applyBorder="1" applyAlignment="1">
      <alignment horizontal="right" vertical="center" shrinkToFit="1"/>
    </xf>
    <xf numFmtId="179" fontId="3" fillId="0" borderId="21" xfId="0" applyNumberFormat="1" applyFont="1" applyBorder="1" applyAlignment="1">
      <alignment horizontal="right" vertical="center" shrinkToFit="1"/>
    </xf>
    <xf numFmtId="179" fontId="3" fillId="0" borderId="20" xfId="0" applyNumberFormat="1" applyFont="1" applyFill="1" applyBorder="1" applyAlignment="1">
      <alignment horizontal="right" vertical="center" shrinkToFit="1"/>
    </xf>
    <xf numFmtId="179" fontId="3" fillId="0" borderId="21" xfId="0" applyNumberFormat="1" applyFont="1" applyFill="1" applyBorder="1" applyAlignment="1">
      <alignment horizontal="right" vertical="center" shrinkToFit="1"/>
    </xf>
    <xf numFmtId="179" fontId="3" fillId="57" borderId="21" xfId="0" applyNumberFormat="1" applyFont="1" applyFill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 indent="1"/>
    </xf>
    <xf numFmtId="179" fontId="6" fillId="0" borderId="20" xfId="0" applyNumberFormat="1" applyFont="1" applyFill="1" applyBorder="1" applyAlignment="1">
      <alignment horizontal="right" vertical="center" shrinkToFit="1"/>
    </xf>
    <xf numFmtId="179" fontId="6" fillId="0" borderId="21" xfId="0" applyNumberFormat="1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179" fontId="3" fillId="0" borderId="23" xfId="0" applyNumberFormat="1" applyFont="1" applyBorder="1" applyAlignment="1">
      <alignment horizontal="right" vertical="center" shrinkToFit="1"/>
    </xf>
    <xf numFmtId="179" fontId="3" fillId="0" borderId="24" xfId="0" applyNumberFormat="1" applyFont="1" applyBorder="1" applyAlignment="1">
      <alignment horizontal="right" vertical="center" shrinkToFit="1"/>
    </xf>
    <xf numFmtId="179" fontId="3" fillId="58" borderId="20" xfId="0" applyNumberFormat="1" applyFont="1" applyFill="1" applyBorder="1" applyAlignment="1">
      <alignment horizontal="right" vertical="center" shrinkToFit="1"/>
    </xf>
    <xf numFmtId="179" fontId="3" fillId="58" borderId="21" xfId="0" applyNumberFormat="1" applyFont="1" applyFill="1" applyBorder="1" applyAlignment="1">
      <alignment horizontal="right" vertical="center" shrinkToFit="1"/>
    </xf>
    <xf numFmtId="179" fontId="0" fillId="0" borderId="0" xfId="0" applyNumberFormat="1" applyAlignment="1">
      <alignment/>
    </xf>
    <xf numFmtId="0" fontId="7" fillId="0" borderId="19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79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6" fillId="0" borderId="19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179" fontId="6" fillId="0" borderId="20" xfId="0" applyNumberFormat="1" applyFont="1" applyBorder="1" applyAlignment="1">
      <alignment horizontal="right" vertical="center" shrinkToFit="1"/>
    </xf>
    <xf numFmtId="179" fontId="6" fillId="0" borderId="21" xfId="0" applyNumberFormat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81" fontId="3" fillId="0" borderId="20" xfId="0" applyNumberFormat="1" applyFont="1" applyFill="1" applyBorder="1" applyAlignment="1">
      <alignment horizontal="right" vertical="center" wrapText="1"/>
    </xf>
    <xf numFmtId="181" fontId="3" fillId="0" borderId="2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 indent="2"/>
    </xf>
    <xf numFmtId="0" fontId="10" fillId="0" borderId="19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5" fillId="0" borderId="30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181" fontId="3" fillId="0" borderId="27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left" vertical="center"/>
    </xf>
    <xf numFmtId="181" fontId="3" fillId="0" borderId="31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right" vertical="center"/>
    </xf>
    <xf numFmtId="181" fontId="3" fillId="0" borderId="24" xfId="0" applyNumberFormat="1" applyFont="1" applyFill="1" applyBorder="1" applyAlignment="1">
      <alignment horizontal="right" vertical="center"/>
    </xf>
    <xf numFmtId="0" fontId="0" fillId="58" borderId="0" xfId="0" applyFill="1" applyAlignment="1">
      <alignment/>
    </xf>
    <xf numFmtId="0" fontId="0" fillId="57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4" fillId="58" borderId="33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179" fontId="3" fillId="0" borderId="34" xfId="0" applyNumberFormat="1" applyFont="1" applyFill="1" applyBorder="1" applyAlignment="1">
      <alignment horizontal="right" vertical="center" shrinkToFit="1"/>
    </xf>
    <xf numFmtId="179" fontId="3" fillId="0" borderId="34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/>
    </xf>
    <xf numFmtId="179" fontId="3" fillId="0" borderId="35" xfId="0" applyNumberFormat="1" applyFont="1" applyFill="1" applyBorder="1" applyAlignment="1">
      <alignment horizontal="right" vertical="center" shrinkToFit="1"/>
    </xf>
    <xf numFmtId="179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0" fontId="55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179" fontId="3" fillId="0" borderId="41" xfId="0" applyNumberFormat="1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center" vertical="center" wrapTex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right" vertical="center" shrinkToFit="1"/>
    </xf>
    <xf numFmtId="179" fontId="3" fillId="0" borderId="41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center" vertical="center" wrapText="1"/>
    </xf>
    <xf numFmtId="179" fontId="6" fillId="0" borderId="34" xfId="0" applyNumberFormat="1" applyFont="1" applyFill="1" applyBorder="1" applyAlignment="1">
      <alignment horizontal="center" vertical="center" shrinkToFit="1"/>
    </xf>
    <xf numFmtId="179" fontId="3" fillId="0" borderId="34" xfId="0" applyNumberFormat="1" applyFont="1" applyBorder="1" applyAlignment="1">
      <alignment horizontal="right" vertical="center" shrinkToFit="1"/>
    </xf>
    <xf numFmtId="179" fontId="3" fillId="0" borderId="41" xfId="0" applyNumberFormat="1" applyFont="1" applyBorder="1" applyAlignment="1">
      <alignment horizontal="right" vertical="center" shrinkToFit="1"/>
    </xf>
    <xf numFmtId="179" fontId="3" fillId="0" borderId="34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horizontal="center" vertical="center" wrapText="1"/>
    </xf>
    <xf numFmtId="179" fontId="3" fillId="0" borderId="24" xfId="0" applyNumberFormat="1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179" fontId="6" fillId="0" borderId="21" xfId="0" applyNumberFormat="1" applyFont="1" applyFill="1" applyBorder="1" applyAlignment="1">
      <alignment horizontal="right" vertical="center" shrinkToFit="1"/>
    </xf>
    <xf numFmtId="179" fontId="6" fillId="58" borderId="20" xfId="0" applyNumberFormat="1" applyFont="1" applyFill="1" applyBorder="1" applyAlignment="1">
      <alignment horizontal="right" vertical="center" shrinkToFit="1"/>
    </xf>
    <xf numFmtId="179" fontId="6" fillId="0" borderId="21" xfId="0" applyNumberFormat="1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44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179" fontId="3" fillId="0" borderId="0" xfId="0" applyNumberFormat="1" applyFont="1" applyFill="1" applyAlignment="1">
      <alignment horizontal="center" vertical="center" shrinkToFit="1"/>
    </xf>
    <xf numFmtId="179" fontId="3" fillId="0" borderId="0" xfId="0" applyNumberFormat="1" applyFont="1" applyAlignment="1">
      <alignment horizontal="left" vertical="center" shrinkToFi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horizontal="right" vertical="center" shrinkToFi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8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常规 3 2 2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2" xfId="85"/>
    <cellStyle name="ColLevel_1" xfId="86"/>
    <cellStyle name="RowLevel_1" xfId="87"/>
    <cellStyle name="常规 2 2" xfId="88"/>
    <cellStyle name="常规 2 2 2" xfId="89"/>
    <cellStyle name="常规 2 3" xfId="90"/>
    <cellStyle name="常规 3" xfId="91"/>
    <cellStyle name="常规 3 2" xfId="92"/>
    <cellStyle name="常规 3 3" xfId="93"/>
    <cellStyle name="常规 4" xfId="94"/>
    <cellStyle name="常规 4 2" xfId="95"/>
    <cellStyle name="常规 4 2 2" xfId="96"/>
    <cellStyle name="常规 4 3" xfId="97"/>
    <cellStyle name="常规 5" xfId="98"/>
    <cellStyle name="着色 3" xfId="99"/>
    <cellStyle name="着色 4" xfId="100"/>
    <cellStyle name="着色 6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7">
      <selection activeCell="C24" sqref="C24"/>
    </sheetView>
  </sheetViews>
  <sheetFormatPr defaultColWidth="9.140625" defaultRowHeight="12.75"/>
  <cols>
    <col min="1" max="1" width="8.57421875" style="0" customWidth="1"/>
    <col min="2" max="2" width="13.28125" style="0" customWidth="1"/>
    <col min="3" max="3" width="8.7109375" style="0" customWidth="1"/>
    <col min="4" max="4" width="4.8515625" style="0" customWidth="1"/>
    <col min="5" max="5" width="4.421875" style="0" customWidth="1"/>
    <col min="6" max="6" width="12.7109375" style="0" customWidth="1"/>
    <col min="7" max="7" width="8.57421875" style="0" customWidth="1"/>
    <col min="8" max="8" width="11.421875" style="0" customWidth="1"/>
  </cols>
  <sheetData>
    <row r="1" spans="1:8" ht="18" customHeight="1">
      <c r="A1" s="154"/>
      <c r="B1" s="155"/>
      <c r="C1" s="155"/>
      <c r="D1" s="155"/>
      <c r="E1" s="155"/>
      <c r="F1" s="155"/>
      <c r="G1" s="155"/>
      <c r="H1" s="156"/>
    </row>
    <row r="2" spans="1:8" ht="6.75" customHeight="1">
      <c r="A2" s="155"/>
      <c r="B2" s="155"/>
      <c r="C2" s="155"/>
      <c r="D2" s="155"/>
      <c r="E2" s="155"/>
      <c r="F2" s="155"/>
      <c r="G2" s="155"/>
      <c r="H2" s="157"/>
    </row>
    <row r="3" spans="1:8" ht="22.5" customHeight="1">
      <c r="A3" s="158"/>
      <c r="H3" s="159"/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80.25" customHeight="1">
      <c r="A10" s="160" t="s">
        <v>0</v>
      </c>
    </row>
    <row r="11" ht="80.25" customHeight="1">
      <c r="A11" s="160" t="s">
        <v>1</v>
      </c>
    </row>
    <row r="12" ht="80.25" customHeight="1">
      <c r="A12" s="160"/>
    </row>
    <row r="13" ht="112.5" customHeight="1">
      <c r="A13" s="161"/>
    </row>
    <row r="14" ht="101.25" customHeight="1">
      <c r="A14" s="159"/>
    </row>
    <row r="15" spans="1:7" ht="22.5" customHeight="1">
      <c r="A15" s="159"/>
      <c r="C15" s="162">
        <v>2022</v>
      </c>
      <c r="D15" s="163" t="s">
        <v>2</v>
      </c>
      <c r="E15" s="163">
        <v>7</v>
      </c>
      <c r="F15" s="164" t="s">
        <v>3</v>
      </c>
      <c r="G15" s="159"/>
    </row>
  </sheetData>
  <sheetProtection/>
  <mergeCells count="10">
    <mergeCell ref="A10:H10"/>
    <mergeCell ref="A11:H11"/>
    <mergeCell ref="A12:H12"/>
    <mergeCell ref="A13:H13"/>
    <mergeCell ref="A14:H14"/>
    <mergeCell ref="A15:B15"/>
    <mergeCell ref="G15:H15"/>
    <mergeCell ref="H3:H9"/>
    <mergeCell ref="A1:G2"/>
    <mergeCell ref="A3:G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2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2.7109375" style="0" customWidth="1"/>
    <col min="2" max="2" width="15.7109375" style="1" customWidth="1"/>
    <col min="3" max="3" width="16.140625" style="1" customWidth="1"/>
    <col min="4" max="4" width="17.7109375" style="1" customWidth="1"/>
    <col min="5" max="5" width="9.140625" style="2" customWidth="1"/>
  </cols>
  <sheetData>
    <row r="1" spans="1:4" ht="24" customHeight="1">
      <c r="A1" s="3" t="s">
        <v>21</v>
      </c>
      <c r="B1" s="3"/>
      <c r="C1" s="3"/>
      <c r="D1" s="3"/>
    </row>
    <row r="2" spans="1:4" ht="24" customHeight="1">
      <c r="A2" s="4" t="s">
        <v>497</v>
      </c>
      <c r="B2" s="5" t="s">
        <v>23</v>
      </c>
      <c r="C2" s="5"/>
      <c r="D2" s="5"/>
    </row>
    <row r="3" spans="1:4" ht="24" customHeight="1">
      <c r="A3" s="6" t="s">
        <v>113</v>
      </c>
      <c r="B3" s="7" t="s">
        <v>498</v>
      </c>
      <c r="C3" s="7" t="s">
        <v>499</v>
      </c>
      <c r="D3" s="8" t="s">
        <v>500</v>
      </c>
    </row>
    <row r="4" spans="1:4" ht="24" customHeight="1">
      <c r="A4" s="9" t="s">
        <v>278</v>
      </c>
      <c r="B4" s="10"/>
      <c r="C4" s="11"/>
      <c r="D4" s="12"/>
    </row>
    <row r="5" spans="1:4" ht="24" customHeight="1">
      <c r="A5" s="9" t="s">
        <v>501</v>
      </c>
      <c r="B5" s="10"/>
      <c r="C5" s="11"/>
      <c r="D5" s="12"/>
    </row>
    <row r="6" spans="1:4" ht="24" customHeight="1">
      <c r="A6" s="9" t="s">
        <v>502</v>
      </c>
      <c r="B6" s="10"/>
      <c r="C6" s="11"/>
      <c r="D6" s="12"/>
    </row>
    <row r="7" spans="1:4" ht="24" customHeight="1">
      <c r="A7" s="9" t="s">
        <v>397</v>
      </c>
      <c r="B7" s="13">
        <f>B8</f>
        <v>1551669</v>
      </c>
      <c r="C7" s="13">
        <f>C8</f>
        <v>1534004</v>
      </c>
      <c r="D7" s="12">
        <v>3750</v>
      </c>
    </row>
    <row r="8" spans="1:6" ht="24" customHeight="1">
      <c r="A8" s="9" t="s">
        <v>503</v>
      </c>
      <c r="B8" s="13">
        <f>B9+B10</f>
        <v>1551669</v>
      </c>
      <c r="C8" s="13">
        <f>C9+C10</f>
        <v>1534004</v>
      </c>
      <c r="D8" s="12">
        <v>3750</v>
      </c>
      <c r="F8" s="2"/>
    </row>
    <row r="9" spans="1:4" ht="24" customHeight="1">
      <c r="A9" s="9" t="s">
        <v>504</v>
      </c>
      <c r="B9" s="13">
        <v>111669</v>
      </c>
      <c r="C9" s="13">
        <f>111669-63397</f>
        <v>48272</v>
      </c>
      <c r="D9" s="12"/>
    </row>
    <row r="10" spans="1:9" ht="24" customHeight="1">
      <c r="A10" s="9" t="s">
        <v>505</v>
      </c>
      <c r="B10" s="13">
        <f>1440000</f>
        <v>1440000</v>
      </c>
      <c r="C10" s="13">
        <f>1440000+45732</f>
        <v>1485732</v>
      </c>
      <c r="D10" s="12"/>
      <c r="G10" s="14"/>
      <c r="H10" s="15"/>
      <c r="I10" s="14"/>
    </row>
    <row r="11" spans="1:4" ht="24" customHeight="1">
      <c r="A11" s="9" t="s">
        <v>506</v>
      </c>
      <c r="B11" s="13"/>
      <c r="C11" s="16"/>
      <c r="D11" s="12"/>
    </row>
    <row r="12" spans="1:4" ht="24" customHeight="1">
      <c r="A12" s="9" t="s">
        <v>507</v>
      </c>
      <c r="B12" s="13"/>
      <c r="C12" s="16"/>
      <c r="D12" s="12"/>
    </row>
    <row r="13" spans="1:4" ht="24" customHeight="1">
      <c r="A13" s="9" t="s">
        <v>508</v>
      </c>
      <c r="B13" s="13"/>
      <c r="C13" s="16"/>
      <c r="D13" s="12"/>
    </row>
    <row r="14" spans="1:4" ht="24" customHeight="1">
      <c r="A14" s="9" t="s">
        <v>509</v>
      </c>
      <c r="B14" s="13"/>
      <c r="C14" s="16"/>
      <c r="D14" s="12"/>
    </row>
    <row r="15" spans="1:4" ht="24" customHeight="1">
      <c r="A15" s="9" t="s">
        <v>510</v>
      </c>
      <c r="B15" s="13"/>
      <c r="C15" s="16"/>
      <c r="D15" s="12">
        <v>3750</v>
      </c>
    </row>
    <row r="16" spans="1:4" ht="24" customHeight="1">
      <c r="A16" s="9" t="s">
        <v>511</v>
      </c>
      <c r="B16" s="13"/>
      <c r="C16" s="16"/>
      <c r="D16" s="12">
        <v>1700</v>
      </c>
    </row>
    <row r="17" spans="1:4" ht="24" customHeight="1">
      <c r="A17" s="9" t="s">
        <v>512</v>
      </c>
      <c r="B17" s="13"/>
      <c r="C17" s="16"/>
      <c r="D17" s="12"/>
    </row>
    <row r="18" spans="1:4" ht="24" customHeight="1">
      <c r="A18" s="9" t="s">
        <v>513</v>
      </c>
      <c r="B18" s="13"/>
      <c r="C18" s="16"/>
      <c r="D18" s="12"/>
    </row>
    <row r="19" spans="1:4" ht="24" customHeight="1">
      <c r="A19" s="9" t="s">
        <v>514</v>
      </c>
      <c r="B19" s="13"/>
      <c r="C19" s="16"/>
      <c r="D19" s="12">
        <v>1700</v>
      </c>
    </row>
    <row r="20" spans="1:4" ht="24" customHeight="1">
      <c r="A20" s="9" t="s">
        <v>515</v>
      </c>
      <c r="B20" s="13"/>
      <c r="C20" s="16"/>
      <c r="D20" s="12"/>
    </row>
    <row r="21" spans="1:4" ht="24" customHeight="1">
      <c r="A21" s="9" t="s">
        <v>516</v>
      </c>
      <c r="B21" s="13"/>
      <c r="C21" s="16"/>
      <c r="D21" s="12">
        <v>1700</v>
      </c>
    </row>
    <row r="22" spans="1:4" ht="24" customHeight="1">
      <c r="A22" s="9" t="s">
        <v>517</v>
      </c>
      <c r="B22" s="13"/>
      <c r="C22" s="16"/>
      <c r="D22" s="12"/>
    </row>
    <row r="23" spans="1:4" ht="24" customHeight="1">
      <c r="A23" s="9"/>
      <c r="B23" s="13"/>
      <c r="C23" s="16"/>
      <c r="D23" s="17"/>
    </row>
    <row r="24" spans="1:4" ht="24" customHeight="1">
      <c r="A24" s="18" t="s">
        <v>51</v>
      </c>
      <c r="B24" s="19">
        <f>B7+B16</f>
        <v>1551669</v>
      </c>
      <c r="C24" s="19">
        <f>C7+C16</f>
        <v>1534004</v>
      </c>
      <c r="D24" s="20">
        <f>D7+D16+D4</f>
        <v>5450</v>
      </c>
    </row>
    <row r="25" ht="15.75" customHeight="1"/>
  </sheetData>
  <sheetProtection/>
  <mergeCells count="2">
    <mergeCell ref="A1:D1"/>
    <mergeCell ref="B2:D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I43"/>
  <sheetViews>
    <sheetView zoomScale="115" zoomScaleNormal="115" workbookViewId="0" topLeftCell="A1">
      <selection activeCell="C24" sqref="C24"/>
    </sheetView>
  </sheetViews>
  <sheetFormatPr defaultColWidth="9.140625" defaultRowHeight="12.75"/>
  <cols>
    <col min="1" max="1" width="7.421875" style="0" customWidth="1"/>
    <col min="2" max="2" width="11.140625" style="0" customWidth="1"/>
    <col min="3" max="3" width="48.421875" style="0" customWidth="1"/>
    <col min="4" max="4" width="7.57421875" style="0" customWidth="1"/>
    <col min="5" max="5" width="5.57421875" style="0" customWidth="1"/>
    <col min="6" max="6" width="8.00390625" style="0" customWidth="1"/>
  </cols>
  <sheetData>
    <row r="4" spans="3:5" ht="24" customHeight="1">
      <c r="C4" s="150" t="s">
        <v>4</v>
      </c>
      <c r="D4" s="151"/>
      <c r="E4" s="151"/>
    </row>
    <row r="5" spans="2:5" ht="15.75" customHeight="1">
      <c r="B5" s="150"/>
      <c r="C5" s="151"/>
      <c r="D5" s="151"/>
      <c r="E5" s="151"/>
    </row>
    <row r="6" spans="2:5" ht="17.25" customHeight="1">
      <c r="B6" s="4" t="s">
        <v>5</v>
      </c>
      <c r="C6" s="4" t="s">
        <v>6</v>
      </c>
      <c r="D6" s="4" t="s">
        <v>7</v>
      </c>
      <c r="E6" s="152">
        <v>1</v>
      </c>
    </row>
    <row r="7" spans="2:9" ht="17.25" customHeight="1">
      <c r="B7" s="4" t="s">
        <v>8</v>
      </c>
      <c r="C7" s="4" t="s">
        <v>9</v>
      </c>
      <c r="D7" s="4" t="s">
        <v>7</v>
      </c>
      <c r="E7" s="152">
        <v>2</v>
      </c>
      <c r="I7" s="151"/>
    </row>
    <row r="8" spans="2:9" ht="17.25" customHeight="1">
      <c r="B8" s="4" t="s">
        <v>10</v>
      </c>
      <c r="C8" s="4" t="s">
        <v>11</v>
      </c>
      <c r="D8" s="4" t="s">
        <v>7</v>
      </c>
      <c r="E8" s="152">
        <v>3</v>
      </c>
      <c r="I8" s="151"/>
    </row>
    <row r="9" spans="2:9" ht="17.25" customHeight="1">
      <c r="B9" s="4" t="s">
        <v>12</v>
      </c>
      <c r="C9" s="4" t="s">
        <v>13</v>
      </c>
      <c r="D9" s="4" t="s">
        <v>7</v>
      </c>
      <c r="E9" s="152">
        <v>4</v>
      </c>
      <c r="I9" s="151"/>
    </row>
    <row r="10" spans="2:5" ht="17.25" customHeight="1">
      <c r="B10" s="4" t="s">
        <v>14</v>
      </c>
      <c r="C10" s="4" t="s">
        <v>15</v>
      </c>
      <c r="D10" s="4" t="s">
        <v>7</v>
      </c>
      <c r="E10" s="152">
        <v>5</v>
      </c>
    </row>
    <row r="11" spans="2:5" ht="17.25" customHeight="1">
      <c r="B11" s="4" t="s">
        <v>16</v>
      </c>
      <c r="C11" s="4" t="s">
        <v>17</v>
      </c>
      <c r="D11" s="4" t="s">
        <v>7</v>
      </c>
      <c r="E11" s="152">
        <v>14</v>
      </c>
    </row>
    <row r="12" spans="2:5" ht="17.25" customHeight="1">
      <c r="B12" s="4" t="s">
        <v>18</v>
      </c>
      <c r="C12" s="4" t="s">
        <v>19</v>
      </c>
      <c r="D12" s="4" t="s">
        <v>7</v>
      </c>
      <c r="E12" s="152">
        <v>15</v>
      </c>
    </row>
    <row r="13" spans="2:5" ht="17.25" customHeight="1">
      <c r="B13" s="4" t="s">
        <v>20</v>
      </c>
      <c r="C13" s="4" t="s">
        <v>21</v>
      </c>
      <c r="D13" s="4" t="s">
        <v>7</v>
      </c>
      <c r="E13" s="152">
        <v>16</v>
      </c>
    </row>
    <row r="14" spans="2:5" ht="17.25" customHeight="1">
      <c r="B14" s="4"/>
      <c r="C14" s="4"/>
      <c r="D14" s="4"/>
      <c r="E14" s="152"/>
    </row>
    <row r="15" spans="2:5" ht="17.25" customHeight="1">
      <c r="B15" s="4"/>
      <c r="C15" s="4"/>
      <c r="D15" s="4"/>
      <c r="E15" s="152"/>
    </row>
    <row r="16" spans="2:5" ht="17.25" customHeight="1">
      <c r="B16" s="4"/>
      <c r="C16" s="4"/>
      <c r="D16" s="4"/>
      <c r="E16" s="152"/>
    </row>
    <row r="17" spans="2:5" ht="17.25" customHeight="1">
      <c r="B17" s="4"/>
      <c r="C17" s="88"/>
      <c r="D17" s="4"/>
      <c r="E17" s="152"/>
    </row>
    <row r="18" spans="2:5" ht="17.25" customHeight="1">
      <c r="B18" s="4"/>
      <c r="C18" s="4"/>
      <c r="D18" s="4"/>
      <c r="E18" s="152"/>
    </row>
    <row r="19" spans="2:5" ht="17.25" customHeight="1">
      <c r="B19" s="4"/>
      <c r="C19" s="4"/>
      <c r="D19" s="4"/>
      <c r="E19" s="152"/>
    </row>
    <row r="20" spans="2:5" ht="17.25" customHeight="1">
      <c r="B20" s="4"/>
      <c r="C20" s="4"/>
      <c r="D20" s="4"/>
      <c r="E20" s="152"/>
    </row>
    <row r="21" spans="2:5" ht="17.25" customHeight="1">
      <c r="B21" s="4"/>
      <c r="C21" s="88"/>
      <c r="D21" s="4"/>
      <c r="E21" s="152"/>
    </row>
    <row r="22" spans="2:5" ht="17.25" customHeight="1">
      <c r="B22" s="4"/>
      <c r="C22" s="88"/>
      <c r="D22" s="4"/>
      <c r="E22" s="152"/>
    </row>
    <row r="23" spans="2:5" ht="17.25" customHeight="1">
      <c r="B23" s="4"/>
      <c r="C23" s="4"/>
      <c r="D23" s="4"/>
      <c r="E23" s="152"/>
    </row>
    <row r="24" spans="2:5" ht="17.25" customHeight="1">
      <c r="B24" s="4"/>
      <c r="C24" s="4"/>
      <c r="D24" s="4"/>
      <c r="E24" s="152"/>
    </row>
    <row r="25" spans="2:5" ht="17.25" customHeight="1">
      <c r="B25" s="4"/>
      <c r="C25" s="4"/>
      <c r="D25" s="4"/>
      <c r="E25" s="152"/>
    </row>
    <row r="26" spans="2:5" ht="17.25" customHeight="1">
      <c r="B26" s="4"/>
      <c r="C26" s="88"/>
      <c r="D26" s="4"/>
      <c r="E26" s="152"/>
    </row>
    <row r="27" spans="2:5" ht="17.25" customHeight="1">
      <c r="B27" s="4"/>
      <c r="C27" s="4"/>
      <c r="D27" s="4"/>
      <c r="E27" s="152"/>
    </row>
    <row r="28" spans="2:5" ht="17.25" customHeight="1">
      <c r="B28" s="4"/>
      <c r="C28" s="4"/>
      <c r="D28" s="4"/>
      <c r="E28" s="152"/>
    </row>
    <row r="29" spans="2:5" ht="17.25" customHeight="1">
      <c r="B29" s="4"/>
      <c r="C29" s="4"/>
      <c r="D29" s="4"/>
      <c r="E29" s="152"/>
    </row>
    <row r="30" spans="2:5" ht="17.25" customHeight="1">
      <c r="B30" s="4"/>
      <c r="C30" s="4"/>
      <c r="D30" s="4"/>
      <c r="E30" s="152"/>
    </row>
    <row r="31" spans="2:5" ht="17.25" customHeight="1">
      <c r="B31" s="4"/>
      <c r="C31" s="4"/>
      <c r="D31" s="4"/>
      <c r="E31" s="152"/>
    </row>
    <row r="32" spans="2:5" ht="17.25" customHeight="1">
      <c r="B32" s="4"/>
      <c r="C32" s="4"/>
      <c r="D32" s="4"/>
      <c r="E32" s="152"/>
    </row>
    <row r="33" spans="2:5" ht="17.25" customHeight="1">
      <c r="B33" s="4"/>
      <c r="C33" s="4"/>
      <c r="D33" s="4"/>
      <c r="E33" s="152"/>
    </row>
    <row r="34" spans="2:5" ht="17.25" customHeight="1">
      <c r="B34" s="4"/>
      <c r="C34" s="4"/>
      <c r="D34" s="4"/>
      <c r="E34" s="152"/>
    </row>
    <row r="35" spans="2:5" ht="21" customHeight="1">
      <c r="B35" s="4"/>
      <c r="C35" s="4"/>
      <c r="D35" s="4"/>
      <c r="E35" s="153"/>
    </row>
    <row r="36" spans="2:5" ht="21" customHeight="1">
      <c r="B36" s="4"/>
      <c r="C36" s="4"/>
      <c r="D36" s="4"/>
      <c r="E36" s="153"/>
    </row>
    <row r="37" spans="2:5" ht="21" customHeight="1">
      <c r="B37" s="4"/>
      <c r="C37" s="4"/>
      <c r="D37" s="4"/>
      <c r="E37" s="153"/>
    </row>
    <row r="38" spans="2:5" ht="21" customHeight="1">
      <c r="B38" s="4"/>
      <c r="C38" s="4"/>
      <c r="D38" s="4"/>
      <c r="E38" s="153"/>
    </row>
    <row r="39" spans="2:5" ht="21" customHeight="1">
      <c r="B39" s="4"/>
      <c r="C39" s="4"/>
      <c r="D39" s="4"/>
      <c r="E39" s="153"/>
    </row>
    <row r="40" spans="2:5" ht="21" customHeight="1">
      <c r="B40" s="4"/>
      <c r="C40" s="4"/>
      <c r="D40" s="4"/>
      <c r="E40" s="153"/>
    </row>
    <row r="41" spans="2:5" ht="21" customHeight="1">
      <c r="B41" s="4"/>
      <c r="C41" s="4"/>
      <c r="D41" s="4"/>
      <c r="E41" s="153"/>
    </row>
    <row r="42" spans="2:5" ht="21" customHeight="1">
      <c r="B42" s="4"/>
      <c r="C42" s="4"/>
      <c r="D42" s="4"/>
      <c r="E42" s="153"/>
    </row>
    <row r="43" spans="2:5" ht="21" customHeight="1">
      <c r="B43" s="21"/>
      <c r="C43" s="21"/>
      <c r="D43" s="21"/>
      <c r="E43" s="153"/>
    </row>
  </sheetData>
  <sheetProtection/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D22" sqref="D22"/>
    </sheetView>
  </sheetViews>
  <sheetFormatPr defaultColWidth="9.140625" defaultRowHeight="12.75"/>
  <cols>
    <col min="1" max="1" width="37.28125" style="0" customWidth="1"/>
    <col min="2" max="2" width="16.00390625" style="0" customWidth="1"/>
    <col min="3" max="3" width="15.57421875" style="0" customWidth="1"/>
    <col min="4" max="4" width="15.140625" style="0" customWidth="1"/>
  </cols>
  <sheetData>
    <row r="1" spans="1:4" ht="20.25">
      <c r="A1" s="3" t="s">
        <v>6</v>
      </c>
      <c r="B1" s="3"/>
      <c r="C1" s="3"/>
      <c r="D1" s="3"/>
    </row>
    <row r="2" spans="1:4" ht="13.5">
      <c r="A2" s="137" t="s">
        <v>22</v>
      </c>
      <c r="B2" s="137"/>
      <c r="C2" s="21"/>
      <c r="D2" s="21" t="s">
        <v>23</v>
      </c>
    </row>
    <row r="3" spans="1:4" ht="23.25">
      <c r="A3" s="6" t="s">
        <v>24</v>
      </c>
      <c r="B3" s="22" t="s">
        <v>25</v>
      </c>
      <c r="C3" s="23" t="s">
        <v>26</v>
      </c>
      <c r="D3" s="144" t="s">
        <v>27</v>
      </c>
    </row>
    <row r="4" spans="1:4" ht="21.75" customHeight="1">
      <c r="A4" s="24" t="s">
        <v>28</v>
      </c>
      <c r="B4" s="25">
        <f>335304.9432+620000-620000*0.05*10%</f>
        <v>952204.9432</v>
      </c>
      <c r="C4" s="26">
        <v>2110235</v>
      </c>
      <c r="D4" s="26">
        <v>2110235</v>
      </c>
    </row>
    <row r="5" spans="1:4" ht="21.75" customHeight="1">
      <c r="A5" s="24" t="s">
        <v>29</v>
      </c>
      <c r="B5" s="25"/>
      <c r="C5" s="42"/>
      <c r="D5" s="26"/>
    </row>
    <row r="6" spans="1:4" ht="21.75" customHeight="1">
      <c r="A6" s="24"/>
      <c r="B6" s="25"/>
      <c r="C6" s="26"/>
      <c r="D6" s="26"/>
    </row>
    <row r="7" spans="1:4" ht="21.75" customHeight="1">
      <c r="A7" s="44"/>
      <c r="B7" s="25"/>
      <c r="C7" s="28"/>
      <c r="D7" s="28"/>
    </row>
    <row r="8" spans="1:4" ht="21.75" customHeight="1">
      <c r="A8" s="24"/>
      <c r="B8" s="25"/>
      <c r="C8" s="26"/>
      <c r="D8" s="26"/>
    </row>
    <row r="9" spans="1:4" ht="21.75" customHeight="1">
      <c r="A9" s="44"/>
      <c r="B9" s="25"/>
      <c r="C9" s="26"/>
      <c r="D9" s="26"/>
    </row>
    <row r="10" spans="1:4" ht="21.75" customHeight="1">
      <c r="A10" s="44"/>
      <c r="B10" s="25"/>
      <c r="C10" s="26"/>
      <c r="D10" s="26"/>
    </row>
    <row r="11" spans="1:4" ht="21.75" customHeight="1">
      <c r="A11" s="24"/>
      <c r="B11" s="25"/>
      <c r="C11" s="26"/>
      <c r="D11" s="26"/>
    </row>
    <row r="12" spans="1:4" ht="21.75" customHeight="1">
      <c r="A12" s="24"/>
      <c r="B12" s="25"/>
      <c r="C12" s="26"/>
      <c r="D12" s="26"/>
    </row>
    <row r="13" spans="1:4" ht="21.75" customHeight="1">
      <c r="A13" s="30" t="s">
        <v>30</v>
      </c>
      <c r="B13" s="25">
        <f>B4</f>
        <v>952204.9432</v>
      </c>
      <c r="C13" s="26">
        <f>C4</f>
        <v>2110235</v>
      </c>
      <c r="D13" s="26">
        <f>D4</f>
        <v>2110235</v>
      </c>
    </row>
    <row r="14" spans="1:4" ht="21.75" customHeight="1">
      <c r="A14" s="24"/>
      <c r="B14" s="25"/>
      <c r="C14" s="26"/>
      <c r="D14" s="26"/>
    </row>
    <row r="15" spans="1:4" ht="21.75" customHeight="1">
      <c r="A15" s="24"/>
      <c r="B15" s="25"/>
      <c r="C15" s="26"/>
      <c r="D15" s="26"/>
    </row>
    <row r="16" spans="1:4" ht="21.75" customHeight="1">
      <c r="A16" s="24"/>
      <c r="B16" s="25"/>
      <c r="C16" s="26"/>
      <c r="D16" s="26"/>
    </row>
    <row r="17" spans="1:4" ht="21.75" customHeight="1">
      <c r="A17" s="24" t="s">
        <v>31</v>
      </c>
      <c r="B17" s="25"/>
      <c r="C17" s="28">
        <v>8</v>
      </c>
      <c r="D17" s="28">
        <v>8</v>
      </c>
    </row>
    <row r="18" spans="1:4" ht="21.75" customHeight="1">
      <c r="A18" s="32" t="s">
        <v>32</v>
      </c>
      <c r="B18" s="50"/>
      <c r="C18" s="145">
        <v>8</v>
      </c>
      <c r="D18" s="145">
        <v>8</v>
      </c>
    </row>
    <row r="19" spans="1:5" ht="21.75" customHeight="1">
      <c r="A19" s="32" t="s">
        <v>33</v>
      </c>
      <c r="B19" s="51"/>
      <c r="C19" s="26"/>
      <c r="D19" s="26"/>
      <c r="E19" s="15"/>
    </row>
    <row r="20" spans="1:5" ht="21.75" customHeight="1">
      <c r="A20" s="24" t="s">
        <v>34</v>
      </c>
      <c r="B20" s="26"/>
      <c r="C20" s="26">
        <f>C21+C22</f>
        <v>224000</v>
      </c>
      <c r="D20" s="26">
        <f>D21+D22</f>
        <v>2543395</v>
      </c>
      <c r="E20" s="15"/>
    </row>
    <row r="21" spans="1:4" ht="21.75" customHeight="1">
      <c r="A21" s="49" t="s">
        <v>35</v>
      </c>
      <c r="B21" s="50"/>
      <c r="C21" s="146">
        <v>180000</v>
      </c>
      <c r="D21" s="146">
        <v>180000</v>
      </c>
    </row>
    <row r="22" spans="1:4" ht="21.75" customHeight="1">
      <c r="A22" s="49" t="s">
        <v>36</v>
      </c>
      <c r="B22" s="50"/>
      <c r="C22" s="34">
        <v>44000</v>
      </c>
      <c r="D22" s="141">
        <f>44000+2319395</f>
        <v>2363395</v>
      </c>
    </row>
    <row r="23" spans="1:4" ht="21.75" customHeight="1">
      <c r="A23" s="24" t="s">
        <v>37</v>
      </c>
      <c r="B23" s="25">
        <v>3000</v>
      </c>
      <c r="C23" s="28">
        <v>326708</v>
      </c>
      <c r="D23" s="28">
        <v>326708</v>
      </c>
    </row>
    <row r="24" spans="1:4" ht="21.75" customHeight="1">
      <c r="A24" s="147"/>
      <c r="B24" s="148"/>
      <c r="C24" s="149"/>
      <c r="D24" s="149"/>
    </row>
    <row r="25" spans="1:4" ht="21.75" customHeight="1">
      <c r="A25" s="143" t="s">
        <v>38</v>
      </c>
      <c r="B25" s="39">
        <f>B13+B17+B20+B23</f>
        <v>955204.9432</v>
      </c>
      <c r="C25" s="40">
        <f>C13+C17+C20+C23</f>
        <v>2660951</v>
      </c>
      <c r="D25" s="40">
        <f>D13+D17+D20+D23</f>
        <v>4980346</v>
      </c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D22" sqref="D22"/>
    </sheetView>
  </sheetViews>
  <sheetFormatPr defaultColWidth="9.140625" defaultRowHeight="12.75"/>
  <cols>
    <col min="1" max="1" width="36.00390625" style="0" customWidth="1"/>
    <col min="2" max="4" width="16.140625" style="0" customWidth="1"/>
  </cols>
  <sheetData>
    <row r="1" spans="1:4" ht="20.25">
      <c r="A1" s="3" t="s">
        <v>9</v>
      </c>
      <c r="B1" s="3"/>
      <c r="C1" s="3"/>
      <c r="D1" s="3"/>
    </row>
    <row r="2" spans="1:4" ht="13.5">
      <c r="A2" s="137" t="s">
        <v>39</v>
      </c>
      <c r="B2" s="137"/>
      <c r="C2" s="21"/>
      <c r="D2" s="21" t="s">
        <v>23</v>
      </c>
    </row>
    <row r="3" spans="1:4" ht="24" customHeight="1">
      <c r="A3" s="6" t="s">
        <v>24</v>
      </c>
      <c r="B3" s="22" t="s">
        <v>40</v>
      </c>
      <c r="C3" s="23" t="s">
        <v>41</v>
      </c>
      <c r="D3" s="23" t="s">
        <v>27</v>
      </c>
    </row>
    <row r="4" spans="1:4" ht="24" customHeight="1">
      <c r="A4" s="24" t="s">
        <v>42</v>
      </c>
      <c r="B4" s="25"/>
      <c r="C4" s="26"/>
      <c r="D4" s="26"/>
    </row>
    <row r="5" spans="1:4" ht="24" customHeight="1">
      <c r="A5" s="24" t="s">
        <v>43</v>
      </c>
      <c r="B5" s="25"/>
      <c r="C5" s="26"/>
      <c r="D5" s="26"/>
    </row>
    <row r="6" spans="1:4" ht="24" customHeight="1">
      <c r="A6" s="24" t="s">
        <v>44</v>
      </c>
      <c r="B6" s="25"/>
      <c r="C6" s="28"/>
      <c r="D6" s="28"/>
    </row>
    <row r="7" spans="1:4" ht="24" customHeight="1">
      <c r="A7" s="24" t="s">
        <v>45</v>
      </c>
      <c r="B7" s="27">
        <v>853164.9432</v>
      </c>
      <c r="C7" s="28">
        <v>2222016</v>
      </c>
      <c r="D7" s="28">
        <v>2222016</v>
      </c>
    </row>
    <row r="8" spans="1:4" ht="24" customHeight="1">
      <c r="A8" s="24" t="s">
        <v>46</v>
      </c>
      <c r="B8" s="25"/>
      <c r="C8" s="28"/>
      <c r="D8" s="28"/>
    </row>
    <row r="9" spans="1:4" ht="24" customHeight="1">
      <c r="A9" s="24" t="s">
        <v>47</v>
      </c>
      <c r="B9" s="25"/>
      <c r="C9" s="28"/>
      <c r="D9" s="28"/>
    </row>
    <row r="10" spans="1:4" ht="24" customHeight="1">
      <c r="A10" s="24" t="s">
        <v>48</v>
      </c>
      <c r="B10" s="25"/>
      <c r="C10" s="28"/>
      <c r="D10" s="28"/>
    </row>
    <row r="11" spans="1:4" ht="24" customHeight="1">
      <c r="A11" s="24" t="s">
        <v>49</v>
      </c>
      <c r="B11" s="25"/>
      <c r="C11" s="28"/>
      <c r="D11" s="28"/>
    </row>
    <row r="12" spans="1:4" ht="24" customHeight="1">
      <c r="A12" s="24" t="s">
        <v>50</v>
      </c>
      <c r="B12" s="25"/>
      <c r="C12" s="28"/>
      <c r="D12" s="28"/>
    </row>
    <row r="13" spans="1:4" ht="24" customHeight="1">
      <c r="A13" s="30" t="s">
        <v>51</v>
      </c>
      <c r="B13" s="25">
        <f>B7+B11</f>
        <v>853164.9432</v>
      </c>
      <c r="C13" s="28">
        <f>C7+C12</f>
        <v>2222016</v>
      </c>
      <c r="D13" s="28">
        <f>D7+D12</f>
        <v>2222016</v>
      </c>
    </row>
    <row r="14" spans="1:4" ht="24" customHeight="1">
      <c r="A14" s="30"/>
      <c r="B14" s="25"/>
      <c r="C14" s="28"/>
      <c r="D14" s="28"/>
    </row>
    <row r="15" spans="1:4" ht="24" customHeight="1">
      <c r="A15" s="24" t="s">
        <v>52</v>
      </c>
      <c r="B15" s="25"/>
      <c r="C15" s="28">
        <v>44000</v>
      </c>
      <c r="D15" s="28">
        <f>2319395+44000</f>
        <v>2363395</v>
      </c>
    </row>
    <row r="16" spans="1:4" ht="24" customHeight="1">
      <c r="A16" s="31" t="s">
        <v>53</v>
      </c>
      <c r="B16" s="27">
        <v>3000</v>
      </c>
      <c r="C16" s="28">
        <v>326708</v>
      </c>
      <c r="D16" s="28">
        <v>326708</v>
      </c>
    </row>
    <row r="17" spans="1:4" ht="24" customHeight="1">
      <c r="A17" s="31" t="s">
        <v>54</v>
      </c>
      <c r="B17" s="27"/>
      <c r="C17" s="28"/>
      <c r="D17" s="28"/>
    </row>
    <row r="18" spans="1:4" ht="24" customHeight="1">
      <c r="A18" s="31" t="s">
        <v>55</v>
      </c>
      <c r="B18" s="25">
        <v>68040</v>
      </c>
      <c r="C18" s="28">
        <f>C20+C21</f>
        <v>68227</v>
      </c>
      <c r="D18" s="28">
        <f>D20+D21</f>
        <v>68227</v>
      </c>
    </row>
    <row r="19" spans="1:4" ht="24" customHeight="1">
      <c r="A19" s="32" t="s">
        <v>56</v>
      </c>
      <c r="B19" s="138"/>
      <c r="C19" s="139"/>
      <c r="D19" s="139"/>
    </row>
    <row r="20" spans="1:4" ht="24" customHeight="1">
      <c r="A20" s="32" t="s">
        <v>57</v>
      </c>
      <c r="B20" s="138"/>
      <c r="C20" s="34"/>
      <c r="D20" s="34"/>
    </row>
    <row r="21" spans="1:4" ht="24" customHeight="1">
      <c r="A21" s="32" t="s">
        <v>58</v>
      </c>
      <c r="B21" s="140">
        <v>68040</v>
      </c>
      <c r="C21" s="34">
        <v>68227</v>
      </c>
      <c r="D21" s="34">
        <v>68227</v>
      </c>
    </row>
    <row r="22" spans="1:4" ht="24" customHeight="1">
      <c r="A22" s="32" t="s">
        <v>59</v>
      </c>
      <c r="B22" s="140"/>
      <c r="C22" s="34"/>
      <c r="D22" s="141"/>
    </row>
    <row r="23" spans="1:4" ht="24" customHeight="1">
      <c r="A23" s="35" t="s">
        <v>60</v>
      </c>
      <c r="B23" s="25">
        <v>31000</v>
      </c>
      <c r="C23" s="26"/>
      <c r="D23" s="26"/>
    </row>
    <row r="24" spans="1:4" ht="24" customHeight="1">
      <c r="A24" s="31"/>
      <c r="B24" s="142"/>
      <c r="C24" s="26"/>
      <c r="D24" s="26"/>
    </row>
    <row r="25" spans="1:4" ht="24" customHeight="1">
      <c r="A25" s="30"/>
      <c r="B25" s="25"/>
      <c r="C25" s="37"/>
      <c r="D25" s="37"/>
    </row>
    <row r="26" spans="1:4" ht="24" customHeight="1">
      <c r="A26" s="143" t="s">
        <v>61</v>
      </c>
      <c r="B26" s="39">
        <f>B13+B15+B16+B17+B18+B23</f>
        <v>955204.9432</v>
      </c>
      <c r="C26" s="40">
        <f>C23+C18+C16+C15+C13</f>
        <v>2660951</v>
      </c>
      <c r="D26" s="40">
        <f>D23+D18+D16+D15+D13</f>
        <v>4980346</v>
      </c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"/>
  <sheetViews>
    <sheetView workbookViewId="0" topLeftCell="A1">
      <selection activeCell="D22" sqref="D22"/>
    </sheetView>
  </sheetViews>
  <sheetFormatPr defaultColWidth="9.140625" defaultRowHeight="12.75"/>
  <cols>
    <col min="1" max="1" width="22.7109375" style="0" customWidth="1"/>
    <col min="2" max="2" width="10.7109375" style="102" customWidth="1"/>
    <col min="3" max="3" width="10.7109375" style="0" customWidth="1"/>
    <col min="4" max="4" width="20.8515625" style="0" customWidth="1"/>
    <col min="5" max="5" width="12.140625" style="102" customWidth="1"/>
    <col min="6" max="7" width="10.7109375" style="0" customWidth="1"/>
    <col min="9" max="11" width="9.140625" style="0" hidden="1" customWidth="1"/>
  </cols>
  <sheetData>
    <row r="1" spans="1:7" ht="21" customHeight="1">
      <c r="A1" s="3" t="s">
        <v>11</v>
      </c>
      <c r="B1" s="3"/>
      <c r="C1" s="3"/>
      <c r="D1" s="3"/>
      <c r="E1" s="3"/>
      <c r="F1" s="3"/>
      <c r="G1" s="3"/>
    </row>
    <row r="2" spans="1:7" ht="21" customHeight="1">
      <c r="A2" s="4" t="s">
        <v>62</v>
      </c>
      <c r="E2"/>
      <c r="F2" s="21" t="s">
        <v>23</v>
      </c>
      <c r="G2" s="21"/>
    </row>
    <row r="3" spans="1:7" ht="21" customHeight="1">
      <c r="A3" s="103" t="s">
        <v>63</v>
      </c>
      <c r="B3" s="103"/>
      <c r="C3" s="104"/>
      <c r="D3" s="105" t="s">
        <v>64</v>
      </c>
      <c r="E3" s="103"/>
      <c r="F3" s="103"/>
      <c r="G3" s="106"/>
    </row>
    <row r="4" spans="1:7" ht="33.75" customHeight="1">
      <c r="A4" s="107" t="s">
        <v>24</v>
      </c>
      <c r="B4" s="108" t="s">
        <v>65</v>
      </c>
      <c r="C4" s="108" t="s">
        <v>66</v>
      </c>
      <c r="D4" s="109" t="s">
        <v>24</v>
      </c>
      <c r="E4" s="109" t="s">
        <v>67</v>
      </c>
      <c r="F4" s="108" t="s">
        <v>66</v>
      </c>
      <c r="G4" s="110"/>
    </row>
    <row r="5" spans="1:7" ht="28.5" customHeight="1">
      <c r="A5" s="111"/>
      <c r="B5" s="112"/>
      <c r="C5" s="112"/>
      <c r="D5" s="113"/>
      <c r="E5" s="112"/>
      <c r="F5" s="112"/>
      <c r="G5" s="114"/>
    </row>
    <row r="6" spans="1:9" ht="28.5" customHeight="1">
      <c r="A6" s="115" t="s">
        <v>68</v>
      </c>
      <c r="B6" s="96">
        <v>1463000</v>
      </c>
      <c r="C6" s="95">
        <v>1463000</v>
      </c>
      <c r="D6" s="112" t="s">
        <v>69</v>
      </c>
      <c r="E6" s="112">
        <v>2232028</v>
      </c>
      <c r="F6" s="95">
        <f>2301270</f>
        <v>2301270</v>
      </c>
      <c r="G6" s="116"/>
      <c r="I6" s="43"/>
    </row>
    <row r="7" spans="1:10" ht="28.5" customHeight="1">
      <c r="A7" s="115"/>
      <c r="B7" s="96"/>
      <c r="C7" s="95"/>
      <c r="D7" s="112"/>
      <c r="E7" s="112"/>
      <c r="F7" s="95"/>
      <c r="G7" s="116"/>
      <c r="H7" s="43"/>
      <c r="I7" s="43"/>
      <c r="J7" s="43"/>
    </row>
    <row r="8" spans="1:7" ht="28.5" customHeight="1">
      <c r="A8" s="117" t="s">
        <v>70</v>
      </c>
      <c r="B8" s="96">
        <v>587713</v>
      </c>
      <c r="C8" s="95">
        <v>587713</v>
      </c>
      <c r="D8" s="118" t="s">
        <v>71</v>
      </c>
      <c r="E8" s="112">
        <v>146840</v>
      </c>
      <c r="F8" s="95">
        <f>149840+974</f>
        <v>150814</v>
      </c>
      <c r="G8" s="116"/>
    </row>
    <row r="9" spans="1:7" ht="28.5" customHeight="1">
      <c r="A9" s="117" t="s">
        <v>72</v>
      </c>
      <c r="B9" s="96">
        <v>70000</v>
      </c>
      <c r="C9" s="119">
        <v>111870</v>
      </c>
      <c r="D9" s="120" t="s">
        <v>73</v>
      </c>
      <c r="E9" s="121">
        <v>45000</v>
      </c>
      <c r="F9" s="122">
        <v>45000</v>
      </c>
      <c r="G9" s="123"/>
    </row>
    <row r="10" spans="1:7" ht="28.5" customHeight="1">
      <c r="A10" s="117" t="s">
        <v>74</v>
      </c>
      <c r="B10" s="96">
        <v>110600</v>
      </c>
      <c r="C10" s="124">
        <v>137972</v>
      </c>
      <c r="D10" s="125" t="s">
        <v>75</v>
      </c>
      <c r="E10" s="126">
        <v>48354</v>
      </c>
      <c r="F10" s="122">
        <v>49328</v>
      </c>
      <c r="G10" s="123"/>
    </row>
    <row r="11" spans="1:10" ht="28.5" customHeight="1">
      <c r="A11" s="117" t="s">
        <v>76</v>
      </c>
      <c r="B11" s="96">
        <f>B12+B13</f>
        <v>147555</v>
      </c>
      <c r="C11" s="96">
        <f>C12+C13</f>
        <v>123679</v>
      </c>
      <c r="D11" s="118" t="s">
        <v>77</v>
      </c>
      <c r="E11" s="112"/>
      <c r="F11" s="95"/>
      <c r="G11" s="116"/>
      <c r="J11" s="43"/>
    </row>
    <row r="12" spans="1:7" ht="28.5" customHeight="1">
      <c r="A12" s="49" t="s">
        <v>78</v>
      </c>
      <c r="B12" s="127">
        <v>715</v>
      </c>
      <c r="C12" s="127">
        <v>715</v>
      </c>
      <c r="D12" s="125" t="s">
        <v>79</v>
      </c>
      <c r="E12" s="126"/>
      <c r="F12" s="122"/>
      <c r="G12" s="123"/>
    </row>
    <row r="13" spans="1:7" ht="28.5" customHeight="1">
      <c r="A13" s="49" t="s">
        <v>80</v>
      </c>
      <c r="B13" s="127">
        <v>146840</v>
      </c>
      <c r="C13" s="127">
        <f>149840-27850+974</f>
        <v>122964</v>
      </c>
      <c r="D13" s="118" t="s">
        <v>60</v>
      </c>
      <c r="E13" s="112"/>
      <c r="F13" s="122"/>
      <c r="G13" s="123"/>
    </row>
    <row r="14" spans="1:7" ht="28.5" customHeight="1">
      <c r="A14" s="117" t="s">
        <v>81</v>
      </c>
      <c r="B14" s="128"/>
      <c r="C14" s="119">
        <f>C15+C16</f>
        <v>27850</v>
      </c>
      <c r="D14" s="118"/>
      <c r="E14" s="112"/>
      <c r="F14" s="122"/>
      <c r="G14" s="123"/>
    </row>
    <row r="15" spans="1:7" ht="28.5" customHeight="1">
      <c r="A15" s="49" t="s">
        <v>82</v>
      </c>
      <c r="B15" s="128"/>
      <c r="C15" s="129">
        <v>0</v>
      </c>
      <c r="D15" s="118"/>
      <c r="E15" s="112"/>
      <c r="F15" s="122"/>
      <c r="G15" s="123"/>
    </row>
    <row r="16" spans="1:7" ht="28.5" customHeight="1">
      <c r="A16" s="49" t="s">
        <v>83</v>
      </c>
      <c r="B16" s="128"/>
      <c r="C16" s="129">
        <v>27850</v>
      </c>
      <c r="D16" s="118"/>
      <c r="E16" s="112"/>
      <c r="F16" s="122"/>
      <c r="G16" s="123"/>
    </row>
    <row r="17" spans="1:7" ht="28.5" customHeight="1">
      <c r="A17" s="49"/>
      <c r="B17" s="127"/>
      <c r="C17" s="122"/>
      <c r="D17" s="118"/>
      <c r="E17" s="112"/>
      <c r="F17" s="122"/>
      <c r="G17" s="123"/>
    </row>
    <row r="18" spans="1:7" ht="28.5" customHeight="1">
      <c r="A18" s="115" t="s">
        <v>30</v>
      </c>
      <c r="B18" s="96">
        <f>B6+B8+B9+B10+B11</f>
        <v>2378868</v>
      </c>
      <c r="C18" s="95">
        <f>C6+C8+C9+C10+C11+C14</f>
        <v>2452084</v>
      </c>
      <c r="D18" s="112" t="s">
        <v>51</v>
      </c>
      <c r="E18" s="112">
        <v>2378868</v>
      </c>
      <c r="F18" s="95">
        <f>F8+F6</f>
        <v>2452084</v>
      </c>
      <c r="G18" s="116"/>
    </row>
    <row r="19" spans="1:10" ht="28.5" customHeight="1">
      <c r="A19" s="117"/>
      <c r="B19" s="96"/>
      <c r="C19" s="95"/>
      <c r="D19" s="118"/>
      <c r="E19" s="112"/>
      <c r="F19" s="95"/>
      <c r="G19" s="116"/>
      <c r="J19">
        <f>B18-F18</f>
        <v>-73216</v>
      </c>
    </row>
    <row r="20" spans="1:7" ht="28.5" customHeight="1">
      <c r="A20" s="117" t="s">
        <v>37</v>
      </c>
      <c r="B20" s="96">
        <v>306851</v>
      </c>
      <c r="C20" s="96">
        <v>306851</v>
      </c>
      <c r="D20" s="118" t="s">
        <v>53</v>
      </c>
      <c r="E20" s="96">
        <v>306851</v>
      </c>
      <c r="F20" s="95">
        <v>306851</v>
      </c>
      <c r="G20" s="116"/>
    </row>
    <row r="21" spans="1:7" ht="28.5" customHeight="1">
      <c r="A21" s="117"/>
      <c r="B21" s="130"/>
      <c r="C21" s="128"/>
      <c r="D21" s="131"/>
      <c r="E21" s="132"/>
      <c r="F21" s="128"/>
      <c r="G21" s="133"/>
    </row>
    <row r="22" spans="1:7" ht="28.5" customHeight="1">
      <c r="A22" s="134" t="s">
        <v>84</v>
      </c>
      <c r="B22" s="135">
        <f>SUM(B18:B21)</f>
        <v>2685719</v>
      </c>
      <c r="C22" s="135">
        <f>C20+C18</f>
        <v>2758935</v>
      </c>
      <c r="D22" s="136" t="s">
        <v>85</v>
      </c>
      <c r="E22" s="40">
        <v>2685719</v>
      </c>
      <c r="F22" s="40">
        <f>F20+F18</f>
        <v>2758935</v>
      </c>
      <c r="G22" s="133"/>
    </row>
    <row r="23" ht="28.5" customHeight="1"/>
  </sheetData>
  <sheetProtection/>
  <mergeCells count="3">
    <mergeCell ref="A1:F1"/>
    <mergeCell ref="A3:C3"/>
    <mergeCell ref="D3:F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workbookViewId="0" topLeftCell="A1">
      <selection activeCell="D22" sqref="D22"/>
    </sheetView>
  </sheetViews>
  <sheetFormatPr defaultColWidth="9.140625" defaultRowHeight="12.75"/>
  <cols>
    <col min="1" max="1" width="39.140625" style="1" customWidth="1"/>
    <col min="2" max="2" width="16.00390625" style="85" customWidth="1"/>
    <col min="3" max="4" width="16.00390625" style="1" customWidth="1"/>
    <col min="5" max="5" width="9.140625" style="1" customWidth="1"/>
    <col min="6" max="7" width="10.421875" style="1" hidden="1" customWidth="1"/>
    <col min="8" max="8" width="9.140625" style="1" hidden="1" customWidth="1"/>
    <col min="9" max="9" width="9.140625" style="1" customWidth="1"/>
    <col min="10" max="10" width="9.57421875" style="86" bestFit="1" customWidth="1"/>
    <col min="11" max="16384" width="9.140625" style="1" customWidth="1"/>
  </cols>
  <sheetData>
    <row r="1" spans="1:2" ht="21" customHeight="1">
      <c r="A1" s="87" t="s">
        <v>13</v>
      </c>
      <c r="B1" s="1"/>
    </row>
    <row r="2" spans="1:4" ht="21" customHeight="1">
      <c r="A2" s="88" t="s">
        <v>86</v>
      </c>
      <c r="B2" s="1"/>
      <c r="D2" s="89" t="s">
        <v>23</v>
      </c>
    </row>
    <row r="3" spans="1:4" ht="33.75" customHeight="1">
      <c r="A3" s="90" t="s">
        <v>24</v>
      </c>
      <c r="B3" s="91" t="s">
        <v>87</v>
      </c>
      <c r="C3" s="92" t="s">
        <v>88</v>
      </c>
      <c r="D3" s="93" t="s">
        <v>89</v>
      </c>
    </row>
    <row r="4" spans="1:8" ht="24" customHeight="1">
      <c r="A4" s="94" t="s">
        <v>90</v>
      </c>
      <c r="B4" s="95">
        <v>332501</v>
      </c>
      <c r="C4" s="95">
        <f>B4+32850+14200-27850+42</f>
        <v>351743</v>
      </c>
      <c r="D4" s="95">
        <v>340</v>
      </c>
      <c r="F4" s="1">
        <v>281005</v>
      </c>
      <c r="H4" s="1">
        <f aca="true" t="shared" si="0" ref="H4:H24">C4-F4</f>
        <v>70738</v>
      </c>
    </row>
    <row r="5" spans="1:8" ht="24" customHeight="1">
      <c r="A5" s="94" t="s">
        <v>91</v>
      </c>
      <c r="B5" s="95">
        <v>1961</v>
      </c>
      <c r="C5" s="95">
        <v>1961</v>
      </c>
      <c r="D5" s="95">
        <v>568</v>
      </c>
      <c r="F5" s="1">
        <v>2249</v>
      </c>
      <c r="H5" s="1">
        <f t="shared" si="0"/>
        <v>-288</v>
      </c>
    </row>
    <row r="6" spans="1:8" ht="24" customHeight="1">
      <c r="A6" s="94" t="s">
        <v>92</v>
      </c>
      <c r="B6" s="95">
        <v>160680</v>
      </c>
      <c r="C6" s="95">
        <v>160680</v>
      </c>
      <c r="D6" s="95"/>
      <c r="F6" s="1">
        <f>2301270+27850</f>
        <v>2329120</v>
      </c>
      <c r="H6" s="1">
        <f t="shared" si="0"/>
        <v>-2168440</v>
      </c>
    </row>
    <row r="7" spans="1:8" ht="24" customHeight="1">
      <c r="A7" s="94" t="s">
        <v>93</v>
      </c>
      <c r="B7" s="95">
        <v>505413</v>
      </c>
      <c r="C7" s="95">
        <v>505413</v>
      </c>
      <c r="D7" s="95">
        <v>41337</v>
      </c>
      <c r="F7" s="1">
        <v>443157</v>
      </c>
      <c r="H7" s="1">
        <f t="shared" si="0"/>
        <v>62256</v>
      </c>
    </row>
    <row r="8" spans="1:8" ht="24" customHeight="1">
      <c r="A8" s="94" t="s">
        <v>94</v>
      </c>
      <c r="B8" s="95">
        <v>53576</v>
      </c>
      <c r="C8" s="95">
        <v>53576</v>
      </c>
      <c r="D8" s="95"/>
      <c r="F8" s="1">
        <v>48465</v>
      </c>
      <c r="H8" s="1">
        <f t="shared" si="0"/>
        <v>5111</v>
      </c>
    </row>
    <row r="9" spans="1:8" ht="24" customHeight="1">
      <c r="A9" s="94" t="s">
        <v>95</v>
      </c>
      <c r="B9" s="95">
        <v>37367</v>
      </c>
      <c r="C9" s="95">
        <v>37367</v>
      </c>
      <c r="D9" s="95">
        <v>2071</v>
      </c>
      <c r="F9" s="1">
        <v>25049</v>
      </c>
      <c r="H9" s="1">
        <f t="shared" si="0"/>
        <v>12318</v>
      </c>
    </row>
    <row r="10" spans="1:13" ht="24" customHeight="1">
      <c r="A10" s="94" t="s">
        <v>96</v>
      </c>
      <c r="B10" s="95">
        <v>395422</v>
      </c>
      <c r="C10" s="95">
        <f>395422+20000</f>
        <v>415422</v>
      </c>
      <c r="D10" s="95">
        <v>221789</v>
      </c>
      <c r="F10" s="1">
        <v>362403</v>
      </c>
      <c r="H10" s="1">
        <f t="shared" si="0"/>
        <v>53019</v>
      </c>
      <c r="M10" s="101"/>
    </row>
    <row r="11" spans="1:8" ht="24" customHeight="1">
      <c r="A11" s="94" t="s">
        <v>97</v>
      </c>
      <c r="B11" s="95">
        <v>135051</v>
      </c>
      <c r="C11" s="95">
        <v>135051</v>
      </c>
      <c r="D11" s="95">
        <v>7471</v>
      </c>
      <c r="F11" s="1">
        <v>129996</v>
      </c>
      <c r="H11" s="1">
        <f t="shared" si="0"/>
        <v>5055</v>
      </c>
    </row>
    <row r="12" spans="1:8" ht="24" customHeight="1">
      <c r="A12" s="94" t="s">
        <v>98</v>
      </c>
      <c r="B12" s="95">
        <v>5856</v>
      </c>
      <c r="C12" s="95">
        <v>5856</v>
      </c>
      <c r="D12" s="95">
        <v>23260</v>
      </c>
      <c r="F12" s="1">
        <v>4638</v>
      </c>
      <c r="H12" s="1">
        <f t="shared" si="0"/>
        <v>1218</v>
      </c>
    </row>
    <row r="13" spans="1:8" ht="24" customHeight="1">
      <c r="A13" s="94" t="s">
        <v>99</v>
      </c>
      <c r="B13" s="95">
        <v>282490</v>
      </c>
      <c r="C13" s="95">
        <f>282490</f>
        <v>282490</v>
      </c>
      <c r="D13" s="95">
        <v>0</v>
      </c>
      <c r="F13" s="1">
        <v>219139</v>
      </c>
      <c r="H13" s="1">
        <f t="shared" si="0"/>
        <v>63351</v>
      </c>
    </row>
    <row r="14" spans="1:8" ht="24" customHeight="1">
      <c r="A14" s="94" t="s">
        <v>100</v>
      </c>
      <c r="B14" s="95">
        <v>94172</v>
      </c>
      <c r="C14" s="95">
        <v>94172</v>
      </c>
      <c r="D14" s="95">
        <v>7031</v>
      </c>
      <c r="F14" s="1">
        <v>85685</v>
      </c>
      <c r="H14" s="1">
        <f t="shared" si="0"/>
        <v>8487</v>
      </c>
    </row>
    <row r="15" spans="1:8" ht="24" customHeight="1">
      <c r="A15" s="94" t="s">
        <v>101</v>
      </c>
      <c r="B15" s="95"/>
      <c r="C15" s="95"/>
      <c r="D15" s="95"/>
      <c r="H15" s="1">
        <f t="shared" si="0"/>
        <v>0</v>
      </c>
    </row>
    <row r="16" spans="1:8" ht="24" customHeight="1">
      <c r="A16" s="94" t="s">
        <v>102</v>
      </c>
      <c r="B16" s="95">
        <v>933</v>
      </c>
      <c r="C16" s="95">
        <v>933</v>
      </c>
      <c r="D16" s="95"/>
      <c r="F16" s="60">
        <v>1046</v>
      </c>
      <c r="H16" s="1">
        <f t="shared" si="0"/>
        <v>-113</v>
      </c>
    </row>
    <row r="17" spans="1:8" ht="24" customHeight="1">
      <c r="A17" s="94" t="s">
        <v>103</v>
      </c>
      <c r="B17" s="95">
        <v>13</v>
      </c>
      <c r="C17" s="95">
        <v>13</v>
      </c>
      <c r="D17" s="95"/>
      <c r="F17" s="60">
        <v>15</v>
      </c>
      <c r="H17" s="1">
        <f t="shared" si="0"/>
        <v>-2</v>
      </c>
    </row>
    <row r="18" spans="1:8" ht="24" customHeight="1">
      <c r="A18" s="94" t="s">
        <v>104</v>
      </c>
      <c r="B18" s="95"/>
      <c r="C18" s="95"/>
      <c r="D18" s="95"/>
      <c r="F18" s="60"/>
      <c r="H18" s="1">
        <f t="shared" si="0"/>
        <v>0</v>
      </c>
    </row>
    <row r="19" spans="1:8" ht="24" customHeight="1">
      <c r="A19" s="94" t="s">
        <v>105</v>
      </c>
      <c r="B19" s="95"/>
      <c r="C19" s="95"/>
      <c r="D19" s="95"/>
      <c r="F19" s="62"/>
      <c r="H19" s="1">
        <f t="shared" si="0"/>
        <v>0</v>
      </c>
    </row>
    <row r="20" spans="1:8" ht="24" customHeight="1">
      <c r="A20" s="94" t="s">
        <v>106</v>
      </c>
      <c r="B20" s="95">
        <v>4894</v>
      </c>
      <c r="C20" s="95">
        <v>4894</v>
      </c>
      <c r="D20" s="95"/>
      <c r="F20" s="62">
        <v>3403</v>
      </c>
      <c r="H20" s="1">
        <f t="shared" si="0"/>
        <v>1491</v>
      </c>
    </row>
    <row r="21" spans="1:8" ht="24" customHeight="1">
      <c r="A21" s="94" t="s">
        <v>107</v>
      </c>
      <c r="B21" s="95">
        <v>158224</v>
      </c>
      <c r="C21" s="95">
        <f>158224+30000</f>
        <v>188224</v>
      </c>
      <c r="D21" s="95">
        <v>2500</v>
      </c>
      <c r="F21" s="62">
        <v>157997</v>
      </c>
      <c r="H21" s="1">
        <f t="shared" si="0"/>
        <v>30227</v>
      </c>
    </row>
    <row r="22" spans="1:8" ht="24" customHeight="1">
      <c r="A22" s="94" t="s">
        <v>108</v>
      </c>
      <c r="B22" s="95">
        <v>4796</v>
      </c>
      <c r="C22" s="95">
        <v>4796</v>
      </c>
      <c r="D22" s="96"/>
      <c r="F22" s="62">
        <v>4796</v>
      </c>
      <c r="H22" s="1">
        <f t="shared" si="0"/>
        <v>0</v>
      </c>
    </row>
    <row r="23" spans="1:8" ht="24" customHeight="1">
      <c r="A23" s="94" t="s">
        <v>109</v>
      </c>
      <c r="B23" s="95">
        <v>32679</v>
      </c>
      <c r="C23" s="95">
        <v>32679</v>
      </c>
      <c r="D23" s="95">
        <v>484</v>
      </c>
      <c r="F23" s="62">
        <v>17090</v>
      </c>
      <c r="H23" s="1">
        <f t="shared" si="0"/>
        <v>15589</v>
      </c>
    </row>
    <row r="24" spans="1:8" ht="24" customHeight="1">
      <c r="A24" s="94" t="s">
        <v>110</v>
      </c>
      <c r="B24" s="95">
        <v>26000</v>
      </c>
      <c r="C24" s="95">
        <v>26000</v>
      </c>
      <c r="D24" s="95"/>
      <c r="F24" s="62">
        <v>26000</v>
      </c>
      <c r="H24" s="1">
        <f t="shared" si="0"/>
        <v>0</v>
      </c>
    </row>
    <row r="25" spans="1:6" ht="24" customHeight="1">
      <c r="A25" s="94" t="s">
        <v>111</v>
      </c>
      <c r="B25" s="95"/>
      <c r="C25" s="95"/>
      <c r="D25" s="95"/>
      <c r="F25" s="60"/>
    </row>
    <row r="26" spans="1:7" ht="24" customHeight="1">
      <c r="A26" s="97" t="s">
        <v>51</v>
      </c>
      <c r="B26" s="98">
        <f>SUM(B4:B25)</f>
        <v>2232028</v>
      </c>
      <c r="C26" s="98">
        <f>SUM(C4:C25)</f>
        <v>2301270</v>
      </c>
      <c r="D26" s="98">
        <f>SUM(D4:D25)</f>
        <v>306851</v>
      </c>
      <c r="F26" s="99"/>
      <c r="G26" s="99"/>
    </row>
    <row r="27" spans="6:7" ht="12.75">
      <c r="F27" s="100"/>
      <c r="G27" s="100"/>
    </row>
  </sheetData>
  <sheetProtection/>
  <mergeCells count="2">
    <mergeCell ref="A1:D1"/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65"/>
  <sheetViews>
    <sheetView workbookViewId="0" topLeftCell="A1">
      <selection activeCell="E429" sqref="E429"/>
    </sheetView>
  </sheetViews>
  <sheetFormatPr defaultColWidth="9.140625" defaultRowHeight="12.75"/>
  <cols>
    <col min="1" max="1" width="37.421875" style="59" customWidth="1"/>
    <col min="2" max="2" width="17.140625" style="59" customWidth="1"/>
    <col min="3" max="3" width="17.57421875" style="59" customWidth="1"/>
    <col min="4" max="4" width="15.28125" style="59" customWidth="1"/>
    <col min="5" max="5" width="9.140625" style="60" customWidth="1"/>
    <col min="6" max="16384" width="9.140625" style="1" customWidth="1"/>
  </cols>
  <sheetData>
    <row r="1" spans="1:5" s="1" customFormat="1" ht="21" customHeight="1">
      <c r="A1" s="61" t="s">
        <v>15</v>
      </c>
      <c r="B1" s="61"/>
      <c r="C1" s="61"/>
      <c r="D1" s="61"/>
      <c r="E1" s="60"/>
    </row>
    <row r="2" spans="1:5" s="1" customFormat="1" ht="15.75" customHeight="1">
      <c r="A2" s="62" t="s">
        <v>112</v>
      </c>
      <c r="B2" s="63"/>
      <c r="C2" s="63"/>
      <c r="D2" s="5" t="s">
        <v>23</v>
      </c>
      <c r="E2" s="60"/>
    </row>
    <row r="3" spans="1:5" s="57" customFormat="1" ht="33.75" customHeight="1">
      <c r="A3" s="64" t="s">
        <v>113</v>
      </c>
      <c r="B3" s="65" t="s">
        <v>114</v>
      </c>
      <c r="C3" s="65" t="s">
        <v>115</v>
      </c>
      <c r="D3" s="8" t="s">
        <v>116</v>
      </c>
      <c r="E3" s="66"/>
    </row>
    <row r="4" spans="1:5" s="1" customFormat="1" ht="12.75" customHeight="1">
      <c r="A4" s="35" t="s">
        <v>117</v>
      </c>
      <c r="B4" s="67">
        <f>B5+B14+B20+B27+B31+B39+B44+B48+B52+B56+B61+B65+B67+B70+B74+B79+B83+B86+B92+B96+B101+B114</f>
        <v>332501</v>
      </c>
      <c r="C4" s="67">
        <f>C5+C14+C20+C27+C31+C39+C44+C48+C52+C56+C61+C65+C67+C70+C74+C79+C83+C86+C92+C96+C101+C114</f>
        <v>351743</v>
      </c>
      <c r="D4" s="68">
        <f>D5+D14+D20+D27+D31+D39+D44+D48+D52+D56+D61+D65+D67+D74+D79+D83+D86+D92+D96+D101+D114</f>
        <v>340</v>
      </c>
      <c r="E4" s="60"/>
    </row>
    <row r="5" spans="1:5" s="1" customFormat="1" ht="12.75" customHeight="1">
      <c r="A5" s="69" t="s">
        <v>118</v>
      </c>
      <c r="B5" s="67">
        <f>SUM(B6:B13)</f>
        <v>2966</v>
      </c>
      <c r="C5" s="67">
        <f>SUM(C6:C13)</f>
        <v>2966</v>
      </c>
      <c r="D5" s="68"/>
      <c r="E5" s="60"/>
    </row>
    <row r="6" spans="1:5" s="1" customFormat="1" ht="12.75" customHeight="1">
      <c r="A6" s="70" t="s">
        <v>119</v>
      </c>
      <c r="B6" s="67">
        <v>2047</v>
      </c>
      <c r="C6" s="67">
        <v>2047</v>
      </c>
      <c r="D6" s="68"/>
      <c r="E6" s="60"/>
    </row>
    <row r="7" spans="1:5" s="1" customFormat="1" ht="12.75" customHeight="1">
      <c r="A7" s="70" t="s">
        <v>120</v>
      </c>
      <c r="B7" s="67">
        <v>275</v>
      </c>
      <c r="C7" s="67">
        <v>275</v>
      </c>
      <c r="D7" s="68"/>
      <c r="E7" s="60"/>
    </row>
    <row r="8" spans="1:5" s="1" customFormat="1" ht="12.75" customHeight="1">
      <c r="A8" s="70" t="s">
        <v>121</v>
      </c>
      <c r="B8" s="67">
        <v>20</v>
      </c>
      <c r="C8" s="67">
        <v>20</v>
      </c>
      <c r="D8" s="68"/>
      <c r="E8" s="60"/>
    </row>
    <row r="9" spans="1:5" s="1" customFormat="1" ht="12.75" customHeight="1">
      <c r="A9" s="70" t="s">
        <v>122</v>
      </c>
      <c r="B9" s="67">
        <v>296</v>
      </c>
      <c r="C9" s="67">
        <v>296</v>
      </c>
      <c r="D9" s="68"/>
      <c r="E9" s="60"/>
    </row>
    <row r="10" spans="1:5" s="1" customFormat="1" ht="12.75" customHeight="1">
      <c r="A10" s="70" t="s">
        <v>123</v>
      </c>
      <c r="B10" s="67">
        <v>43</v>
      </c>
      <c r="C10" s="67">
        <v>43</v>
      </c>
      <c r="D10" s="68"/>
      <c r="E10" s="60"/>
    </row>
    <row r="11" spans="1:5" s="1" customFormat="1" ht="12.75" customHeight="1">
      <c r="A11" s="70" t="s">
        <v>124</v>
      </c>
      <c r="B11" s="67">
        <v>204</v>
      </c>
      <c r="C11" s="67">
        <v>204</v>
      </c>
      <c r="D11" s="68"/>
      <c r="E11" s="60"/>
    </row>
    <row r="12" spans="1:5" s="1" customFormat="1" ht="12.75" customHeight="1">
      <c r="A12" s="70" t="s">
        <v>125</v>
      </c>
      <c r="B12" s="67">
        <v>1</v>
      </c>
      <c r="C12" s="67">
        <v>1</v>
      </c>
      <c r="D12" s="68"/>
      <c r="E12" s="60"/>
    </row>
    <row r="13" spans="1:5" s="1" customFormat="1" ht="12.75" customHeight="1">
      <c r="A13" s="70" t="s">
        <v>126</v>
      </c>
      <c r="B13" s="67">
        <v>80</v>
      </c>
      <c r="C13" s="67">
        <v>80</v>
      </c>
      <c r="D13" s="68"/>
      <c r="E13" s="60"/>
    </row>
    <row r="14" spans="1:5" s="1" customFormat="1" ht="12.75" customHeight="1">
      <c r="A14" s="69" t="s">
        <v>127</v>
      </c>
      <c r="B14" s="67">
        <f>SUM(B15:B19)</f>
        <v>1839</v>
      </c>
      <c r="C14" s="67">
        <f>SUM(C15:C19)</f>
        <v>1839</v>
      </c>
      <c r="D14" s="68"/>
      <c r="E14" s="60"/>
    </row>
    <row r="15" spans="1:5" s="1" customFormat="1" ht="12.75" customHeight="1">
      <c r="A15" s="70" t="s">
        <v>119</v>
      </c>
      <c r="B15" s="67">
        <v>1383</v>
      </c>
      <c r="C15" s="67">
        <v>1383</v>
      </c>
      <c r="D15" s="68"/>
      <c r="E15" s="60"/>
    </row>
    <row r="16" spans="1:5" s="1" customFormat="1" ht="12.75" customHeight="1">
      <c r="A16" s="70" t="s">
        <v>128</v>
      </c>
      <c r="B16" s="67">
        <v>1</v>
      </c>
      <c r="C16" s="67">
        <v>1</v>
      </c>
      <c r="D16" s="68"/>
      <c r="E16" s="60"/>
    </row>
    <row r="17" spans="1:5" s="1" customFormat="1" ht="12.75" customHeight="1">
      <c r="A17" s="70" t="s">
        <v>129</v>
      </c>
      <c r="B17" s="67">
        <v>156</v>
      </c>
      <c r="C17" s="67">
        <v>156</v>
      </c>
      <c r="D17" s="68"/>
      <c r="E17" s="60"/>
    </row>
    <row r="18" spans="1:5" s="1" customFormat="1" ht="12.75" customHeight="1">
      <c r="A18" s="70" t="s">
        <v>130</v>
      </c>
      <c r="B18" s="67">
        <v>76</v>
      </c>
      <c r="C18" s="67">
        <v>76</v>
      </c>
      <c r="D18" s="68"/>
      <c r="E18" s="60"/>
    </row>
    <row r="19" spans="1:5" s="1" customFormat="1" ht="12.75" customHeight="1">
      <c r="A19" s="70" t="s">
        <v>131</v>
      </c>
      <c r="B19" s="67">
        <v>223</v>
      </c>
      <c r="C19" s="67">
        <v>223</v>
      </c>
      <c r="D19" s="68"/>
      <c r="E19" s="60"/>
    </row>
    <row r="20" spans="1:5" s="1" customFormat="1" ht="12.75" customHeight="1">
      <c r="A20" s="69" t="s">
        <v>132</v>
      </c>
      <c r="B20" s="67">
        <f>SUM(B21:B26)</f>
        <v>214348</v>
      </c>
      <c r="C20" s="67">
        <f>SUM(C21:C26)</f>
        <v>233590</v>
      </c>
      <c r="D20" s="68"/>
      <c r="E20" s="60"/>
    </row>
    <row r="21" spans="1:5" s="1" customFormat="1" ht="12.75" customHeight="1">
      <c r="A21" s="70" t="s">
        <v>119</v>
      </c>
      <c r="B21" s="67">
        <v>91949</v>
      </c>
      <c r="C21" s="67">
        <v>91949</v>
      </c>
      <c r="D21" s="68"/>
      <c r="E21" s="60"/>
    </row>
    <row r="22" spans="1:5" s="1" customFormat="1" ht="12.75" customHeight="1">
      <c r="A22" s="70" t="s">
        <v>120</v>
      </c>
      <c r="B22" s="67">
        <v>37412</v>
      </c>
      <c r="C22" s="67">
        <v>37412</v>
      </c>
      <c r="D22" s="68"/>
      <c r="E22" s="60"/>
    </row>
    <row r="23" spans="1:5" s="1" customFormat="1" ht="12.75" customHeight="1">
      <c r="A23" s="70" t="s">
        <v>121</v>
      </c>
      <c r="B23" s="67">
        <v>30991</v>
      </c>
      <c r="C23" s="67">
        <v>30991</v>
      </c>
      <c r="D23" s="68"/>
      <c r="E23" s="60"/>
    </row>
    <row r="24" spans="1:5" s="1" customFormat="1" ht="12.75" customHeight="1">
      <c r="A24" s="70" t="s">
        <v>133</v>
      </c>
      <c r="B24" s="67">
        <v>148</v>
      </c>
      <c r="C24" s="67">
        <v>148</v>
      </c>
      <c r="D24" s="68"/>
      <c r="E24" s="60"/>
    </row>
    <row r="25" spans="1:5" s="1" customFormat="1" ht="12.75" customHeight="1">
      <c r="A25" s="70" t="s">
        <v>134</v>
      </c>
      <c r="B25" s="67">
        <v>7087</v>
      </c>
      <c r="C25" s="67">
        <v>7087</v>
      </c>
      <c r="D25" s="68"/>
      <c r="E25" s="60"/>
    </row>
    <row r="26" spans="1:5" s="1" customFormat="1" ht="12.75" customHeight="1">
      <c r="A26" s="71" t="s">
        <v>135</v>
      </c>
      <c r="B26" s="67">
        <v>46761</v>
      </c>
      <c r="C26" s="67">
        <f>46761+19242</f>
        <v>66003</v>
      </c>
      <c r="D26" s="68"/>
      <c r="E26" s="60"/>
    </row>
    <row r="27" spans="1:5" s="1" customFormat="1" ht="12.75" customHeight="1">
      <c r="A27" s="69" t="s">
        <v>136</v>
      </c>
      <c r="B27" s="67">
        <f>SUM(B28:B30)</f>
        <v>11236</v>
      </c>
      <c r="C27" s="67">
        <f>SUM(C28:C30)</f>
        <v>11236</v>
      </c>
      <c r="D27" s="68"/>
      <c r="E27" s="60"/>
    </row>
    <row r="28" spans="1:5" s="1" customFormat="1" ht="12.75" customHeight="1">
      <c r="A28" s="70" t="s">
        <v>137</v>
      </c>
      <c r="B28" s="67">
        <v>1420</v>
      </c>
      <c r="C28" s="67">
        <v>1420</v>
      </c>
      <c r="D28" s="68"/>
      <c r="E28" s="60"/>
    </row>
    <row r="29" spans="1:5" s="1" customFormat="1" ht="12.75" customHeight="1">
      <c r="A29" s="70" t="s">
        <v>138</v>
      </c>
      <c r="B29" s="67">
        <v>34</v>
      </c>
      <c r="C29" s="67">
        <v>34</v>
      </c>
      <c r="D29" s="68"/>
      <c r="E29" s="60"/>
    </row>
    <row r="30" spans="1:5" s="1" customFormat="1" ht="12.75" customHeight="1">
      <c r="A30" s="70" t="s">
        <v>139</v>
      </c>
      <c r="B30" s="67">
        <v>9782</v>
      </c>
      <c r="C30" s="67">
        <v>9782</v>
      </c>
      <c r="D30" s="68"/>
      <c r="E30" s="60"/>
    </row>
    <row r="31" spans="1:5" s="1" customFormat="1" ht="12.75" customHeight="1">
      <c r="A31" s="69" t="s">
        <v>140</v>
      </c>
      <c r="B31" s="67">
        <f>SUM(B32:B38)</f>
        <v>3117</v>
      </c>
      <c r="C31" s="67">
        <f>SUM(C32:C38)</f>
        <v>3117</v>
      </c>
      <c r="D31" s="68"/>
      <c r="E31" s="60"/>
    </row>
    <row r="32" spans="1:5" s="1" customFormat="1" ht="12.75" customHeight="1">
      <c r="A32" s="70" t="s">
        <v>119</v>
      </c>
      <c r="B32" s="67">
        <v>2063</v>
      </c>
      <c r="C32" s="67">
        <v>2063</v>
      </c>
      <c r="D32" s="68"/>
      <c r="E32" s="60"/>
    </row>
    <row r="33" spans="1:5" s="1" customFormat="1" ht="12.75" customHeight="1">
      <c r="A33" s="70" t="s">
        <v>120</v>
      </c>
      <c r="B33" s="67">
        <v>357</v>
      </c>
      <c r="C33" s="67">
        <v>357</v>
      </c>
      <c r="D33" s="68"/>
      <c r="E33" s="60"/>
    </row>
    <row r="34" spans="1:5" s="1" customFormat="1" ht="12.75" customHeight="1">
      <c r="A34" s="70" t="s">
        <v>141</v>
      </c>
      <c r="B34" s="67">
        <v>2</v>
      </c>
      <c r="C34" s="67">
        <v>2</v>
      </c>
      <c r="D34" s="68"/>
      <c r="E34" s="60"/>
    </row>
    <row r="35" spans="1:5" s="1" customFormat="1" ht="12.75" customHeight="1">
      <c r="A35" s="70" t="s">
        <v>142</v>
      </c>
      <c r="B35" s="67">
        <v>321</v>
      </c>
      <c r="C35" s="67">
        <v>321</v>
      </c>
      <c r="D35" s="68"/>
      <c r="E35" s="60"/>
    </row>
    <row r="36" spans="1:5" s="1" customFormat="1" ht="12.75" customHeight="1">
      <c r="A36" s="70" t="s">
        <v>143</v>
      </c>
      <c r="B36" s="67">
        <v>58</v>
      </c>
      <c r="C36" s="67">
        <v>58</v>
      </c>
      <c r="D36" s="68"/>
      <c r="E36" s="60"/>
    </row>
    <row r="37" spans="1:5" s="1" customFormat="1" ht="12.75" customHeight="1">
      <c r="A37" s="70" t="s">
        <v>144</v>
      </c>
      <c r="B37" s="67">
        <v>219</v>
      </c>
      <c r="C37" s="67">
        <v>219</v>
      </c>
      <c r="D37" s="68"/>
      <c r="E37" s="60"/>
    </row>
    <row r="38" spans="1:5" s="1" customFormat="1" ht="12.75" customHeight="1">
      <c r="A38" s="70" t="s">
        <v>145</v>
      </c>
      <c r="B38" s="67">
        <v>97</v>
      </c>
      <c r="C38" s="67">
        <v>97</v>
      </c>
      <c r="D38" s="68"/>
      <c r="E38" s="60"/>
    </row>
    <row r="39" spans="1:5" s="1" customFormat="1" ht="12.75" customHeight="1">
      <c r="A39" s="69" t="s">
        <v>146</v>
      </c>
      <c r="B39" s="67">
        <f>SUM(B40:B43)</f>
        <v>6658</v>
      </c>
      <c r="C39" s="67">
        <f>SUM(C40:C43)</f>
        <v>6658</v>
      </c>
      <c r="D39" s="68"/>
      <c r="E39" s="60"/>
    </row>
    <row r="40" spans="1:5" s="1" customFormat="1" ht="12.75" customHeight="1">
      <c r="A40" s="70" t="s">
        <v>119</v>
      </c>
      <c r="B40" s="67">
        <v>3503</v>
      </c>
      <c r="C40" s="67">
        <v>3503</v>
      </c>
      <c r="D40" s="68"/>
      <c r="E40" s="60"/>
    </row>
    <row r="41" spans="1:5" s="1" customFormat="1" ht="12.75" customHeight="1">
      <c r="A41" s="70" t="s">
        <v>120</v>
      </c>
      <c r="B41" s="67">
        <v>1677</v>
      </c>
      <c r="C41" s="67">
        <v>1677</v>
      </c>
      <c r="D41" s="68"/>
      <c r="E41" s="60"/>
    </row>
    <row r="42" spans="1:5" s="1" customFormat="1" ht="12.75" customHeight="1">
      <c r="A42" s="70" t="s">
        <v>147</v>
      </c>
      <c r="B42" s="67">
        <v>908</v>
      </c>
      <c r="C42" s="67">
        <v>908</v>
      </c>
      <c r="D42" s="68"/>
      <c r="E42" s="60"/>
    </row>
    <row r="43" spans="1:5" s="1" customFormat="1" ht="12.75" customHeight="1">
      <c r="A43" s="70" t="s">
        <v>148</v>
      </c>
      <c r="B43" s="67">
        <v>570</v>
      </c>
      <c r="C43" s="67">
        <v>570</v>
      </c>
      <c r="D43" s="68"/>
      <c r="E43" s="60"/>
    </row>
    <row r="44" spans="1:5" s="1" customFormat="1" ht="12.75" customHeight="1">
      <c r="A44" s="69" t="s">
        <v>149</v>
      </c>
      <c r="B44" s="67">
        <f>SUM(B45:B47)</f>
        <v>21087</v>
      </c>
      <c r="C44" s="67">
        <f>SUM(C45:C47)</f>
        <v>21087</v>
      </c>
      <c r="D44" s="68"/>
      <c r="E44" s="60"/>
    </row>
    <row r="45" spans="1:5" s="1" customFormat="1" ht="12.75" customHeight="1">
      <c r="A45" s="70" t="s">
        <v>119</v>
      </c>
      <c r="B45" s="67">
        <v>17308</v>
      </c>
      <c r="C45" s="67">
        <v>17308</v>
      </c>
      <c r="D45" s="68"/>
      <c r="E45" s="60"/>
    </row>
    <row r="46" spans="1:5" s="1" customFormat="1" ht="12.75" customHeight="1">
      <c r="A46" s="70" t="s">
        <v>120</v>
      </c>
      <c r="B46" s="67">
        <v>2974</v>
      </c>
      <c r="C46" s="67">
        <v>2974</v>
      </c>
      <c r="D46" s="68"/>
      <c r="E46" s="60"/>
    </row>
    <row r="47" spans="1:5" s="1" customFormat="1" ht="12.75" customHeight="1">
      <c r="A47" s="70" t="s">
        <v>150</v>
      </c>
      <c r="B47" s="67">
        <v>805</v>
      </c>
      <c r="C47" s="67">
        <v>805</v>
      </c>
      <c r="D47" s="68"/>
      <c r="E47" s="60"/>
    </row>
    <row r="48" spans="1:5" s="1" customFormat="1" ht="12.75" customHeight="1">
      <c r="A48" s="69" t="s">
        <v>151</v>
      </c>
      <c r="B48" s="67">
        <f>SUM(B49:B51)</f>
        <v>1795</v>
      </c>
      <c r="C48" s="67">
        <f>SUM(C49:C51)</f>
        <v>1795</v>
      </c>
      <c r="D48" s="68"/>
      <c r="E48" s="60"/>
    </row>
    <row r="49" spans="1:5" s="1" customFormat="1" ht="12.75" customHeight="1">
      <c r="A49" s="70" t="s">
        <v>119</v>
      </c>
      <c r="B49" s="67">
        <v>1408</v>
      </c>
      <c r="C49" s="67">
        <v>1408</v>
      </c>
      <c r="D49" s="68"/>
      <c r="E49" s="60"/>
    </row>
    <row r="50" spans="1:5" s="1" customFormat="1" ht="12.75" customHeight="1">
      <c r="A50" s="70" t="s">
        <v>152</v>
      </c>
      <c r="B50" s="67">
        <v>319</v>
      </c>
      <c r="C50" s="67">
        <v>319</v>
      </c>
      <c r="D50" s="68"/>
      <c r="E50" s="60"/>
    </row>
    <row r="51" spans="1:5" s="1" customFormat="1" ht="12.75" customHeight="1">
      <c r="A51" s="70" t="s">
        <v>153</v>
      </c>
      <c r="B51" s="67">
        <v>68</v>
      </c>
      <c r="C51" s="67">
        <v>68</v>
      </c>
      <c r="D51" s="68"/>
      <c r="E51" s="60"/>
    </row>
    <row r="52" spans="1:5" s="1" customFormat="1" ht="12.75" customHeight="1">
      <c r="A52" s="69" t="s">
        <v>154</v>
      </c>
      <c r="B52" s="67">
        <f>SUM(B53:B55)</f>
        <v>5475</v>
      </c>
      <c r="C52" s="67">
        <f>SUM(C53:C55)</f>
        <v>5475</v>
      </c>
      <c r="D52" s="68"/>
      <c r="E52" s="60"/>
    </row>
    <row r="53" spans="1:5" s="1" customFormat="1" ht="12.75" customHeight="1">
      <c r="A53" s="70" t="s">
        <v>119</v>
      </c>
      <c r="B53" s="67">
        <v>4894</v>
      </c>
      <c r="C53" s="67">
        <v>4894</v>
      </c>
      <c r="D53" s="68"/>
      <c r="E53" s="60"/>
    </row>
    <row r="54" spans="1:5" s="1" customFormat="1" ht="12.75" customHeight="1">
      <c r="A54" s="70" t="s">
        <v>120</v>
      </c>
      <c r="B54" s="67">
        <v>401</v>
      </c>
      <c r="C54" s="67">
        <v>401</v>
      </c>
      <c r="D54" s="68"/>
      <c r="E54" s="60"/>
    </row>
    <row r="55" spans="1:5" s="1" customFormat="1" ht="12.75" customHeight="1">
      <c r="A55" s="70" t="s">
        <v>155</v>
      </c>
      <c r="B55" s="67">
        <v>180</v>
      </c>
      <c r="C55" s="67">
        <v>180</v>
      </c>
      <c r="D55" s="68"/>
      <c r="E55" s="60"/>
    </row>
    <row r="56" spans="1:5" s="1" customFormat="1" ht="12.75" customHeight="1">
      <c r="A56" s="69" t="s">
        <v>156</v>
      </c>
      <c r="B56" s="67">
        <f>SUM(B57:B60)</f>
        <v>3110</v>
      </c>
      <c r="C56" s="67">
        <f>SUM(C57:C60)</f>
        <v>3110</v>
      </c>
      <c r="D56" s="68"/>
      <c r="E56" s="60"/>
    </row>
    <row r="57" spans="1:5" s="1" customFormat="1" ht="12.75" customHeight="1">
      <c r="A57" s="70" t="s">
        <v>119</v>
      </c>
      <c r="B57" s="67">
        <v>914</v>
      </c>
      <c r="C57" s="67">
        <v>914</v>
      </c>
      <c r="D57" s="68"/>
      <c r="E57" s="60"/>
    </row>
    <row r="58" spans="1:5" s="1" customFormat="1" ht="12.75" customHeight="1">
      <c r="A58" s="70" t="s">
        <v>120</v>
      </c>
      <c r="B58" s="67">
        <v>36</v>
      </c>
      <c r="C58" s="67">
        <v>36</v>
      </c>
      <c r="D58" s="68"/>
      <c r="E58" s="60"/>
    </row>
    <row r="59" spans="1:5" s="1" customFormat="1" ht="12.75" customHeight="1">
      <c r="A59" s="70" t="s">
        <v>134</v>
      </c>
      <c r="B59" s="67">
        <v>38</v>
      </c>
      <c r="C59" s="67">
        <v>38</v>
      </c>
      <c r="D59" s="68"/>
      <c r="E59" s="60"/>
    </row>
    <row r="60" spans="1:5" s="1" customFormat="1" ht="12.75" customHeight="1">
      <c r="A60" s="70" t="s">
        <v>157</v>
      </c>
      <c r="B60" s="67">
        <v>2122</v>
      </c>
      <c r="C60" s="67">
        <v>2122</v>
      </c>
      <c r="D60" s="68"/>
      <c r="E60" s="60"/>
    </row>
    <row r="61" spans="1:5" s="1" customFormat="1" ht="12.75" customHeight="1">
      <c r="A61" s="69" t="s">
        <v>158</v>
      </c>
      <c r="B61" s="67">
        <f>SUM(B62:B64)</f>
        <v>281</v>
      </c>
      <c r="C61" s="67">
        <f>SUM(C62:C64)</f>
        <v>281</v>
      </c>
      <c r="D61" s="68"/>
      <c r="E61" s="60"/>
    </row>
    <row r="62" spans="1:5" s="1" customFormat="1" ht="12.75" customHeight="1">
      <c r="A62" s="70" t="s">
        <v>119</v>
      </c>
      <c r="B62" s="67">
        <v>251</v>
      </c>
      <c r="C62" s="67">
        <v>251</v>
      </c>
      <c r="D62" s="68"/>
      <c r="E62" s="60"/>
    </row>
    <row r="63" spans="1:5" s="1" customFormat="1" ht="12.75" customHeight="1">
      <c r="A63" s="70" t="s">
        <v>159</v>
      </c>
      <c r="B63" s="67">
        <v>20</v>
      </c>
      <c r="C63" s="67">
        <v>20</v>
      </c>
      <c r="D63" s="68"/>
      <c r="E63" s="60"/>
    </row>
    <row r="64" spans="1:5" s="1" customFormat="1" ht="12.75" customHeight="1">
      <c r="A64" s="70" t="s">
        <v>160</v>
      </c>
      <c r="B64" s="67">
        <v>10</v>
      </c>
      <c r="C64" s="67">
        <v>10</v>
      </c>
      <c r="D64" s="68"/>
      <c r="E64" s="60"/>
    </row>
    <row r="65" spans="1:5" s="1" customFormat="1" ht="12.75" customHeight="1">
      <c r="A65" s="69" t="s">
        <v>161</v>
      </c>
      <c r="B65" s="67"/>
      <c r="C65" s="67"/>
      <c r="D65" s="68">
        <f>SUM(D66:D66)</f>
        <v>120</v>
      </c>
      <c r="E65" s="60"/>
    </row>
    <row r="66" spans="1:5" s="1" customFormat="1" ht="12.75" customHeight="1">
      <c r="A66" s="70" t="s">
        <v>162</v>
      </c>
      <c r="B66" s="67"/>
      <c r="C66" s="67"/>
      <c r="D66" s="68">
        <v>120</v>
      </c>
      <c r="E66" s="60"/>
    </row>
    <row r="67" spans="1:5" s="1" customFormat="1" ht="12.75" customHeight="1">
      <c r="A67" s="69" t="s">
        <v>163</v>
      </c>
      <c r="B67" s="67">
        <f>SUM(B68:B69)</f>
        <v>1185</v>
      </c>
      <c r="C67" s="67">
        <f>SUM(C68:C69)</f>
        <v>1185</v>
      </c>
      <c r="D67" s="68"/>
      <c r="E67" s="60"/>
    </row>
    <row r="68" spans="1:5" s="1" customFormat="1" ht="12.75" customHeight="1">
      <c r="A68" s="70" t="s">
        <v>119</v>
      </c>
      <c r="B68" s="67">
        <v>1092</v>
      </c>
      <c r="C68" s="67">
        <v>1092</v>
      </c>
      <c r="D68" s="68"/>
      <c r="E68" s="60"/>
    </row>
    <row r="69" spans="1:5" s="1" customFormat="1" ht="12.75" customHeight="1">
      <c r="A69" s="70" t="s">
        <v>164</v>
      </c>
      <c r="B69" s="67">
        <v>93</v>
      </c>
      <c r="C69" s="67">
        <v>93</v>
      </c>
      <c r="D69" s="68"/>
      <c r="E69" s="60"/>
    </row>
    <row r="70" spans="1:5" s="1" customFormat="1" ht="12.75" customHeight="1">
      <c r="A70" s="69" t="s">
        <v>165</v>
      </c>
      <c r="B70" s="67">
        <f>SUM(B71:B73)</f>
        <v>303</v>
      </c>
      <c r="C70" s="67">
        <f>SUM(C71:C73)</f>
        <v>303</v>
      </c>
      <c r="D70" s="68"/>
      <c r="E70" s="60"/>
    </row>
    <row r="71" spans="1:5" s="1" customFormat="1" ht="12.75" customHeight="1">
      <c r="A71" s="70" t="s">
        <v>119</v>
      </c>
      <c r="B71" s="67">
        <v>249</v>
      </c>
      <c r="C71" s="67">
        <v>249</v>
      </c>
      <c r="D71" s="68"/>
      <c r="E71" s="60"/>
    </row>
    <row r="72" spans="1:5" s="1" customFormat="1" ht="12.75" customHeight="1">
      <c r="A72" s="70" t="s">
        <v>128</v>
      </c>
      <c r="B72" s="67">
        <v>13</v>
      </c>
      <c r="C72" s="67">
        <v>13</v>
      </c>
      <c r="D72" s="68"/>
      <c r="E72" s="60"/>
    </row>
    <row r="73" spans="1:5" s="1" customFormat="1" ht="12.75" customHeight="1">
      <c r="A73" s="70" t="s">
        <v>166</v>
      </c>
      <c r="B73" s="67">
        <v>41</v>
      </c>
      <c r="C73" s="67">
        <v>41</v>
      </c>
      <c r="D73" s="68"/>
      <c r="E73" s="60"/>
    </row>
    <row r="74" spans="1:5" s="1" customFormat="1" ht="12.75" customHeight="1">
      <c r="A74" s="69" t="s">
        <v>167</v>
      </c>
      <c r="B74" s="67">
        <f>SUM(B75:B78)</f>
        <v>4974</v>
      </c>
      <c r="C74" s="67">
        <f>SUM(C75:C78)</f>
        <v>4974</v>
      </c>
      <c r="D74" s="68"/>
      <c r="E74" s="60"/>
    </row>
    <row r="75" spans="1:5" s="1" customFormat="1" ht="12.75" customHeight="1">
      <c r="A75" s="70" t="s">
        <v>119</v>
      </c>
      <c r="B75" s="67">
        <v>1438</v>
      </c>
      <c r="C75" s="67">
        <v>1438</v>
      </c>
      <c r="D75" s="68"/>
      <c r="E75" s="60"/>
    </row>
    <row r="76" spans="1:5" s="1" customFormat="1" ht="12.75" customHeight="1">
      <c r="A76" s="70" t="s">
        <v>168</v>
      </c>
      <c r="B76" s="67">
        <v>1204</v>
      </c>
      <c r="C76" s="67">
        <v>1204</v>
      </c>
      <c r="D76" s="68"/>
      <c r="E76" s="60"/>
    </row>
    <row r="77" spans="1:5" s="1" customFormat="1" ht="12.75" customHeight="1">
      <c r="A77" s="70" t="s">
        <v>134</v>
      </c>
      <c r="B77" s="67">
        <v>601</v>
      </c>
      <c r="C77" s="67">
        <v>601</v>
      </c>
      <c r="D77" s="68"/>
      <c r="E77" s="60"/>
    </row>
    <row r="78" spans="1:5" s="1" customFormat="1" ht="12.75" customHeight="1">
      <c r="A78" s="70" t="s">
        <v>169</v>
      </c>
      <c r="B78" s="67">
        <v>1731</v>
      </c>
      <c r="C78" s="67">
        <v>1731</v>
      </c>
      <c r="D78" s="68"/>
      <c r="E78" s="60"/>
    </row>
    <row r="79" spans="1:5" s="1" customFormat="1" ht="12.75" customHeight="1">
      <c r="A79" s="69" t="s">
        <v>170</v>
      </c>
      <c r="B79" s="67">
        <f>SUM(B80:B82)</f>
        <v>18518</v>
      </c>
      <c r="C79" s="67">
        <f>SUM(C80:C82)</f>
        <v>18518</v>
      </c>
      <c r="D79" s="68"/>
      <c r="E79" s="60"/>
    </row>
    <row r="80" spans="1:5" s="1" customFormat="1" ht="12.75" customHeight="1">
      <c r="A80" s="70" t="s">
        <v>119</v>
      </c>
      <c r="B80" s="67">
        <v>1014</v>
      </c>
      <c r="C80" s="67">
        <v>1014</v>
      </c>
      <c r="D80" s="68"/>
      <c r="E80" s="60"/>
    </row>
    <row r="81" spans="1:5" s="1" customFormat="1" ht="12.75" customHeight="1">
      <c r="A81" s="70" t="s">
        <v>120</v>
      </c>
      <c r="B81" s="67">
        <v>1059</v>
      </c>
      <c r="C81" s="67">
        <v>1059</v>
      </c>
      <c r="D81" s="68"/>
      <c r="E81" s="60"/>
    </row>
    <row r="82" spans="1:5" s="1" customFormat="1" ht="12.75" customHeight="1">
      <c r="A82" s="70" t="s">
        <v>171</v>
      </c>
      <c r="B82" s="67">
        <v>16445</v>
      </c>
      <c r="C82" s="67">
        <v>16445</v>
      </c>
      <c r="D82" s="68"/>
      <c r="E82" s="60"/>
    </row>
    <row r="83" spans="1:5" s="1" customFormat="1" ht="12.75" customHeight="1">
      <c r="A83" s="69" t="s">
        <v>172</v>
      </c>
      <c r="B83" s="67">
        <f>SUM(B84:B85)</f>
        <v>215</v>
      </c>
      <c r="C83" s="67">
        <f>SUM(C84:C85)</f>
        <v>215</v>
      </c>
      <c r="D83" s="68"/>
      <c r="E83" s="60"/>
    </row>
    <row r="84" spans="1:5" s="1" customFormat="1" ht="12.75" customHeight="1">
      <c r="A84" s="72" t="s">
        <v>173</v>
      </c>
      <c r="B84" s="67">
        <v>3</v>
      </c>
      <c r="C84" s="67">
        <v>3</v>
      </c>
      <c r="D84" s="68"/>
      <c r="E84" s="60"/>
    </row>
    <row r="85" spans="1:5" s="1" customFormat="1" ht="12.75" customHeight="1">
      <c r="A85" s="72" t="s">
        <v>174</v>
      </c>
      <c r="B85" s="67">
        <v>212</v>
      </c>
      <c r="C85" s="67">
        <v>212</v>
      </c>
      <c r="D85" s="68"/>
      <c r="E85" s="60"/>
    </row>
    <row r="86" spans="1:5" s="1" customFormat="1" ht="12.75" customHeight="1">
      <c r="A86" s="69" t="s">
        <v>175</v>
      </c>
      <c r="B86" s="67">
        <f>SUM(B87:B91)</f>
        <v>657</v>
      </c>
      <c r="C86" s="67">
        <f>SUM(C87:C91)</f>
        <v>657</v>
      </c>
      <c r="D86" s="68"/>
      <c r="E86" s="60"/>
    </row>
    <row r="87" spans="1:5" s="1" customFormat="1" ht="12.75" customHeight="1">
      <c r="A87" s="72" t="s">
        <v>176</v>
      </c>
      <c r="B87" s="67">
        <v>485</v>
      </c>
      <c r="C87" s="67">
        <v>485</v>
      </c>
      <c r="D87" s="68"/>
      <c r="E87" s="60"/>
    </row>
    <row r="88" spans="1:5" s="1" customFormat="1" ht="12.75" customHeight="1">
      <c r="A88" s="72" t="s">
        <v>173</v>
      </c>
      <c r="B88" s="67">
        <v>94</v>
      </c>
      <c r="C88" s="67">
        <v>94</v>
      </c>
      <c r="D88" s="68"/>
      <c r="E88" s="60"/>
    </row>
    <row r="89" spans="1:5" s="1" customFormat="1" ht="12.75" customHeight="1">
      <c r="A89" s="72" t="s">
        <v>177</v>
      </c>
      <c r="B89" s="67">
        <v>52</v>
      </c>
      <c r="C89" s="67">
        <v>52</v>
      </c>
      <c r="D89" s="68"/>
      <c r="E89" s="60"/>
    </row>
    <row r="90" spans="1:5" s="1" customFormat="1" ht="12.75" customHeight="1">
      <c r="A90" s="72" t="s">
        <v>178</v>
      </c>
      <c r="B90" s="67">
        <v>21</v>
      </c>
      <c r="C90" s="67">
        <v>21</v>
      </c>
      <c r="D90" s="68"/>
      <c r="E90" s="60"/>
    </row>
    <row r="91" spans="1:5" s="1" customFormat="1" ht="12.75" customHeight="1">
      <c r="A91" s="72" t="s">
        <v>179</v>
      </c>
      <c r="B91" s="67">
        <v>5</v>
      </c>
      <c r="C91" s="67">
        <v>5</v>
      </c>
      <c r="D91" s="68"/>
      <c r="E91" s="60"/>
    </row>
    <row r="92" spans="1:5" s="1" customFormat="1" ht="12.75" customHeight="1">
      <c r="A92" s="69" t="s">
        <v>180</v>
      </c>
      <c r="B92" s="67">
        <f>SUM(B93:B95)</f>
        <v>2000</v>
      </c>
      <c r="C92" s="67">
        <f>SUM(C93:C95)</f>
        <v>2000</v>
      </c>
      <c r="D92" s="68">
        <f>SUM(D93:D95)</f>
        <v>220</v>
      </c>
      <c r="E92" s="60"/>
    </row>
    <row r="93" spans="1:5" s="1" customFormat="1" ht="12.75" customHeight="1">
      <c r="A93" s="72" t="s">
        <v>176</v>
      </c>
      <c r="B93" s="67">
        <v>1383</v>
      </c>
      <c r="C93" s="67">
        <v>1383</v>
      </c>
      <c r="D93" s="68"/>
      <c r="E93" s="60"/>
    </row>
    <row r="94" spans="1:5" s="1" customFormat="1" ht="12.75" customHeight="1">
      <c r="A94" s="72" t="s">
        <v>173</v>
      </c>
      <c r="B94" s="67"/>
      <c r="C94" s="67"/>
      <c r="D94" s="68">
        <v>220</v>
      </c>
      <c r="E94" s="60"/>
    </row>
    <row r="95" spans="1:5" s="1" customFormat="1" ht="12.75" customHeight="1">
      <c r="A95" s="72" t="s">
        <v>180</v>
      </c>
      <c r="B95" s="67">
        <v>617</v>
      </c>
      <c r="C95" s="67">
        <v>617</v>
      </c>
      <c r="D95" s="68"/>
      <c r="E95" s="60"/>
    </row>
    <row r="96" spans="1:5" s="1" customFormat="1" ht="12.75" customHeight="1">
      <c r="A96" s="69" t="s">
        <v>181</v>
      </c>
      <c r="B96" s="67">
        <f>SUM(B97:B100)</f>
        <v>1189</v>
      </c>
      <c r="C96" s="67">
        <f>SUM(C97:C100)</f>
        <v>1189</v>
      </c>
      <c r="D96" s="68"/>
      <c r="E96" s="60"/>
    </row>
    <row r="97" spans="1:5" s="1" customFormat="1" ht="12.75" customHeight="1">
      <c r="A97" s="72" t="s">
        <v>176</v>
      </c>
      <c r="B97" s="67">
        <v>50</v>
      </c>
      <c r="C97" s="67">
        <v>50</v>
      </c>
      <c r="D97" s="68"/>
      <c r="E97" s="60"/>
    </row>
    <row r="98" spans="1:5" s="1" customFormat="1" ht="12.75" customHeight="1">
      <c r="A98" s="72" t="s">
        <v>173</v>
      </c>
      <c r="B98" s="67">
        <v>5</v>
      </c>
      <c r="C98" s="67">
        <v>5</v>
      </c>
      <c r="D98" s="68"/>
      <c r="E98" s="60"/>
    </row>
    <row r="99" spans="1:5" s="1" customFormat="1" ht="12.75" customHeight="1">
      <c r="A99" s="72" t="s">
        <v>182</v>
      </c>
      <c r="B99" s="67">
        <v>160</v>
      </c>
      <c r="C99" s="67">
        <v>160</v>
      </c>
      <c r="D99" s="68"/>
      <c r="E99" s="60"/>
    </row>
    <row r="100" spans="1:5" s="1" customFormat="1" ht="12.75" customHeight="1">
      <c r="A100" s="72" t="s">
        <v>183</v>
      </c>
      <c r="B100" s="67">
        <v>974</v>
      </c>
      <c r="C100" s="67">
        <v>974</v>
      </c>
      <c r="D100" s="68"/>
      <c r="E100" s="60"/>
    </row>
    <row r="101" spans="1:5" s="1" customFormat="1" ht="12.75" customHeight="1">
      <c r="A101" s="69" t="s">
        <v>184</v>
      </c>
      <c r="B101" s="67">
        <f>SUM(B102:B113)</f>
        <v>29729</v>
      </c>
      <c r="C101" s="67">
        <f>SUM(C102:C113)</f>
        <v>29729</v>
      </c>
      <c r="D101" s="68"/>
      <c r="E101" s="60"/>
    </row>
    <row r="102" spans="1:5" s="1" customFormat="1" ht="12.75" customHeight="1">
      <c r="A102" s="72" t="s">
        <v>176</v>
      </c>
      <c r="B102" s="67">
        <v>17305</v>
      </c>
      <c r="C102" s="67">
        <v>17305</v>
      </c>
      <c r="D102" s="68"/>
      <c r="E102" s="60"/>
    </row>
    <row r="103" spans="1:5" s="1" customFormat="1" ht="12.75" customHeight="1">
      <c r="A103" s="72" t="s">
        <v>173</v>
      </c>
      <c r="B103" s="67">
        <v>6795</v>
      </c>
      <c r="C103" s="67">
        <v>6795</v>
      </c>
      <c r="D103" s="68"/>
      <c r="E103" s="60"/>
    </row>
    <row r="104" spans="1:5" s="1" customFormat="1" ht="12.75" customHeight="1">
      <c r="A104" s="72" t="s">
        <v>185</v>
      </c>
      <c r="B104" s="67">
        <v>1125</v>
      </c>
      <c r="C104" s="67">
        <v>1125</v>
      </c>
      <c r="D104" s="68"/>
      <c r="E104" s="60"/>
    </row>
    <row r="105" spans="1:5" s="1" customFormat="1" ht="12.75" customHeight="1">
      <c r="A105" s="72" t="s">
        <v>186</v>
      </c>
      <c r="B105" s="67">
        <v>421</v>
      </c>
      <c r="C105" s="67">
        <v>421</v>
      </c>
      <c r="D105" s="68"/>
      <c r="E105" s="60"/>
    </row>
    <row r="106" spans="1:5" s="1" customFormat="1" ht="12.75" customHeight="1">
      <c r="A106" s="72" t="s">
        <v>187</v>
      </c>
      <c r="B106" s="67">
        <v>251</v>
      </c>
      <c r="C106" s="67">
        <v>251</v>
      </c>
      <c r="D106" s="68"/>
      <c r="E106" s="60"/>
    </row>
    <row r="107" spans="1:5" s="1" customFormat="1" ht="12.75" customHeight="1">
      <c r="A107" s="72" t="s">
        <v>188</v>
      </c>
      <c r="B107" s="67">
        <v>80</v>
      </c>
      <c r="C107" s="67">
        <v>80</v>
      </c>
      <c r="D107" s="68"/>
      <c r="E107" s="60"/>
    </row>
    <row r="108" spans="1:5" s="1" customFormat="1" ht="12.75" customHeight="1">
      <c r="A108" s="72" t="s">
        <v>189</v>
      </c>
      <c r="B108" s="67">
        <v>91</v>
      </c>
      <c r="C108" s="67">
        <v>91</v>
      </c>
      <c r="D108" s="68"/>
      <c r="E108" s="60"/>
    </row>
    <row r="109" spans="1:5" s="1" customFormat="1" ht="12.75" customHeight="1">
      <c r="A109" s="72" t="s">
        <v>190</v>
      </c>
      <c r="B109" s="67">
        <v>35</v>
      </c>
      <c r="C109" s="67">
        <v>35</v>
      </c>
      <c r="D109" s="68"/>
      <c r="E109" s="60"/>
    </row>
    <row r="110" spans="1:5" s="1" customFormat="1" ht="12.75" customHeight="1">
      <c r="A110" s="72" t="s">
        <v>191</v>
      </c>
      <c r="B110" s="67">
        <v>4</v>
      </c>
      <c r="C110" s="67">
        <v>4</v>
      </c>
      <c r="D110" s="68"/>
      <c r="E110" s="60"/>
    </row>
    <row r="111" spans="1:5" s="1" customFormat="1" ht="12.75" customHeight="1">
      <c r="A111" s="72" t="s">
        <v>192</v>
      </c>
      <c r="B111" s="67">
        <v>230</v>
      </c>
      <c r="C111" s="67">
        <v>230</v>
      </c>
      <c r="D111" s="68"/>
      <c r="E111" s="60"/>
    </row>
    <row r="112" spans="1:5" s="1" customFormat="1" ht="12.75" customHeight="1">
      <c r="A112" s="72" t="s">
        <v>193</v>
      </c>
      <c r="B112" s="67">
        <v>720</v>
      </c>
      <c r="C112" s="67">
        <v>720</v>
      </c>
      <c r="D112" s="68"/>
      <c r="E112" s="60"/>
    </row>
    <row r="113" spans="1:5" s="1" customFormat="1" ht="12.75" customHeight="1">
      <c r="A113" s="72" t="s">
        <v>194</v>
      </c>
      <c r="B113" s="67">
        <v>2672</v>
      </c>
      <c r="C113" s="67">
        <v>2672</v>
      </c>
      <c r="D113" s="68"/>
      <c r="E113" s="60"/>
    </row>
    <row r="114" spans="1:5" s="1" customFormat="1" ht="12.75" customHeight="1">
      <c r="A114" s="69" t="s">
        <v>195</v>
      </c>
      <c r="B114" s="67">
        <f>B115</f>
        <v>1819</v>
      </c>
      <c r="C114" s="67">
        <f>C115</f>
        <v>1819</v>
      </c>
      <c r="D114" s="68"/>
      <c r="E114" s="60"/>
    </row>
    <row r="115" spans="1:5" s="1" customFormat="1" ht="12.75" customHeight="1">
      <c r="A115" s="72" t="s">
        <v>195</v>
      </c>
      <c r="B115" s="67">
        <v>1819</v>
      </c>
      <c r="C115" s="67">
        <v>1819</v>
      </c>
      <c r="D115" s="68"/>
      <c r="E115" s="60"/>
    </row>
    <row r="116" spans="1:5" s="1" customFormat="1" ht="12.75" customHeight="1">
      <c r="A116" s="35" t="s">
        <v>196</v>
      </c>
      <c r="B116" s="67">
        <f>B117</f>
        <v>1961</v>
      </c>
      <c r="C116" s="67">
        <f>C117</f>
        <v>1961</v>
      </c>
      <c r="D116" s="68">
        <f>D117</f>
        <v>568</v>
      </c>
      <c r="E116" s="60"/>
    </row>
    <row r="117" spans="1:5" s="1" customFormat="1" ht="12.75" customHeight="1">
      <c r="A117" s="69" t="s">
        <v>197</v>
      </c>
      <c r="B117" s="67">
        <f>SUM(B118:B118)</f>
        <v>1961</v>
      </c>
      <c r="C117" s="67">
        <f>SUM(C118:C118)</f>
        <v>1961</v>
      </c>
      <c r="D117" s="68">
        <f>SUM(D118:D118)</f>
        <v>568</v>
      </c>
      <c r="E117" s="60"/>
    </row>
    <row r="118" spans="1:5" s="1" customFormat="1" ht="12.75" customHeight="1">
      <c r="A118" s="70" t="s">
        <v>198</v>
      </c>
      <c r="B118" s="67">
        <f>2529-568</f>
        <v>1961</v>
      </c>
      <c r="C118" s="67">
        <f>2529-568</f>
        <v>1961</v>
      </c>
      <c r="D118" s="68">
        <v>568</v>
      </c>
      <c r="E118" s="60"/>
    </row>
    <row r="119" spans="1:5" s="1" customFormat="1" ht="12.75" customHeight="1">
      <c r="A119" s="35" t="s">
        <v>199</v>
      </c>
      <c r="B119" s="67">
        <f>B120+B122+B126+B131+B135</f>
        <v>160680</v>
      </c>
      <c r="C119" s="67">
        <f>C120+C122+C126+C131+C135</f>
        <v>160680</v>
      </c>
      <c r="D119" s="68"/>
      <c r="E119" s="60"/>
    </row>
    <row r="120" spans="1:5" s="1" customFormat="1" ht="12.75" customHeight="1">
      <c r="A120" s="69" t="s">
        <v>200</v>
      </c>
      <c r="B120" s="67">
        <f>SUM(B121)</f>
        <v>69</v>
      </c>
      <c r="C120" s="67">
        <f>SUM(C121)</f>
        <v>69</v>
      </c>
      <c r="D120" s="68"/>
      <c r="E120" s="60"/>
    </row>
    <row r="121" spans="1:5" s="1" customFormat="1" ht="12.75" customHeight="1">
      <c r="A121" s="72" t="s">
        <v>201</v>
      </c>
      <c r="B121" s="67">
        <v>69</v>
      </c>
      <c r="C121" s="67">
        <v>69</v>
      </c>
      <c r="D121" s="68"/>
      <c r="E121" s="60"/>
    </row>
    <row r="122" spans="1:5" s="1" customFormat="1" ht="12.75" customHeight="1">
      <c r="A122" s="69" t="s">
        <v>202</v>
      </c>
      <c r="B122" s="67">
        <f>SUM(B123:B125)</f>
        <v>156846</v>
      </c>
      <c r="C122" s="67">
        <f>SUM(C123:C125)</f>
        <v>156846</v>
      </c>
      <c r="D122" s="68"/>
      <c r="E122" s="60"/>
    </row>
    <row r="123" spans="1:5" s="1" customFormat="1" ht="12.75" customHeight="1">
      <c r="A123" s="70" t="s">
        <v>119</v>
      </c>
      <c r="B123" s="67">
        <v>122220</v>
      </c>
      <c r="C123" s="67">
        <v>122220</v>
      </c>
      <c r="D123" s="68"/>
      <c r="E123" s="60"/>
    </row>
    <row r="124" spans="1:5" s="1" customFormat="1" ht="12.75" customHeight="1">
      <c r="A124" s="70" t="s">
        <v>147</v>
      </c>
      <c r="B124" s="67">
        <v>4291</v>
      </c>
      <c r="C124" s="67">
        <v>4291</v>
      </c>
      <c r="D124" s="68"/>
      <c r="E124" s="60"/>
    </row>
    <row r="125" spans="1:5" s="1" customFormat="1" ht="12.75" customHeight="1">
      <c r="A125" s="70" t="s">
        <v>203</v>
      </c>
      <c r="B125" s="67">
        <v>30335</v>
      </c>
      <c r="C125" s="67">
        <v>30335</v>
      </c>
      <c r="D125" s="68"/>
      <c r="E125" s="60"/>
    </row>
    <row r="126" spans="1:5" s="1" customFormat="1" ht="12.75" customHeight="1">
      <c r="A126" s="69" t="s">
        <v>204</v>
      </c>
      <c r="B126" s="67">
        <f>SUM(B127:B130)</f>
        <v>1530</v>
      </c>
      <c r="C126" s="67">
        <f>SUM(C127:C130)</f>
        <v>1530</v>
      </c>
      <c r="D126" s="68"/>
      <c r="E126" s="60"/>
    </row>
    <row r="127" spans="1:5" s="1" customFormat="1" ht="12.75" customHeight="1">
      <c r="A127" s="70" t="s">
        <v>119</v>
      </c>
      <c r="B127" s="67">
        <v>1191</v>
      </c>
      <c r="C127" s="67">
        <v>1191</v>
      </c>
      <c r="D127" s="68"/>
      <c r="E127" s="60"/>
    </row>
    <row r="128" spans="1:5" s="1" customFormat="1" ht="12.75" customHeight="1">
      <c r="A128" s="70" t="s">
        <v>120</v>
      </c>
      <c r="B128" s="67">
        <v>277</v>
      </c>
      <c r="C128" s="67">
        <v>277</v>
      </c>
      <c r="D128" s="68"/>
      <c r="E128" s="60"/>
    </row>
    <row r="129" spans="1:5" s="1" customFormat="1" ht="12.75" customHeight="1">
      <c r="A129" s="70" t="s">
        <v>205</v>
      </c>
      <c r="B129" s="67">
        <v>25</v>
      </c>
      <c r="C129" s="67">
        <v>25</v>
      </c>
      <c r="D129" s="68"/>
      <c r="E129" s="60"/>
    </row>
    <row r="130" spans="1:5" s="1" customFormat="1" ht="12.75" customHeight="1">
      <c r="A130" s="70" t="s">
        <v>206</v>
      </c>
      <c r="B130" s="67">
        <v>37</v>
      </c>
      <c r="C130" s="67">
        <v>37</v>
      </c>
      <c r="D130" s="68"/>
      <c r="E130" s="60"/>
    </row>
    <row r="131" spans="1:5" s="1" customFormat="1" ht="12.75" customHeight="1">
      <c r="A131" s="69" t="s">
        <v>207</v>
      </c>
      <c r="B131" s="67">
        <f>SUM(B132:B134)</f>
        <v>2225</v>
      </c>
      <c r="C131" s="67">
        <f>SUM(C132:C134)</f>
        <v>2225</v>
      </c>
      <c r="D131" s="68"/>
      <c r="E131" s="60"/>
    </row>
    <row r="132" spans="1:5" s="1" customFormat="1" ht="12.75" customHeight="1">
      <c r="A132" s="73" t="s">
        <v>208</v>
      </c>
      <c r="B132" s="67">
        <v>1842</v>
      </c>
      <c r="C132" s="67">
        <v>1842</v>
      </c>
      <c r="D132" s="68"/>
      <c r="E132" s="60"/>
    </row>
    <row r="133" spans="1:5" s="1" customFormat="1" ht="12.75" customHeight="1">
      <c r="A133" s="73" t="s">
        <v>209</v>
      </c>
      <c r="B133" s="67">
        <v>15</v>
      </c>
      <c r="C133" s="67">
        <v>15</v>
      </c>
      <c r="D133" s="68"/>
      <c r="E133" s="60"/>
    </row>
    <row r="134" spans="1:5" s="1" customFormat="1" ht="12.75" customHeight="1">
      <c r="A134" s="73" t="s">
        <v>210</v>
      </c>
      <c r="B134" s="67">
        <v>368</v>
      </c>
      <c r="C134" s="67">
        <v>368</v>
      </c>
      <c r="D134" s="68"/>
      <c r="E134" s="60"/>
    </row>
    <row r="135" spans="1:5" s="1" customFormat="1" ht="12.75" customHeight="1">
      <c r="A135" s="69" t="s">
        <v>211</v>
      </c>
      <c r="B135" s="67">
        <f>SUM(B136)</f>
        <v>10</v>
      </c>
      <c r="C135" s="67">
        <f>SUM(C136)</f>
        <v>10</v>
      </c>
      <c r="D135" s="68"/>
      <c r="E135" s="60"/>
    </row>
    <row r="136" spans="1:5" s="1" customFormat="1" ht="12.75" customHeight="1">
      <c r="A136" s="69" t="s">
        <v>212</v>
      </c>
      <c r="B136" s="67">
        <v>10</v>
      </c>
      <c r="C136" s="67">
        <v>10</v>
      </c>
      <c r="D136" s="68"/>
      <c r="E136" s="60"/>
    </row>
    <row r="137" spans="1:5" s="1" customFormat="1" ht="12.75" customHeight="1">
      <c r="A137" s="35" t="s">
        <v>213</v>
      </c>
      <c r="B137" s="67">
        <f>B138+B140+B147+B149+B152+B156+B160+B162</f>
        <v>505413</v>
      </c>
      <c r="C137" s="67">
        <f>C138+C140+C147+C149+C152+C156+C160+C162</f>
        <v>505413</v>
      </c>
      <c r="D137" s="68">
        <f>D138+D140+D147+D149+D152+D156+D160+D162</f>
        <v>41337</v>
      </c>
      <c r="E137" s="60"/>
    </row>
    <row r="138" spans="1:5" s="1" customFormat="1" ht="12.75" customHeight="1">
      <c r="A138" s="69" t="s">
        <v>214</v>
      </c>
      <c r="B138" s="67">
        <f>SUM(B139:B139)</f>
        <v>2278</v>
      </c>
      <c r="C138" s="67">
        <f>SUM(C139:C139)</f>
        <v>2278</v>
      </c>
      <c r="D138" s="68"/>
      <c r="E138" s="60"/>
    </row>
    <row r="139" spans="1:5" s="1" customFormat="1" ht="12.75" customHeight="1">
      <c r="A139" s="70" t="s">
        <v>119</v>
      </c>
      <c r="B139" s="67">
        <v>2278</v>
      </c>
      <c r="C139" s="67">
        <v>2278</v>
      </c>
      <c r="D139" s="68"/>
      <c r="E139" s="60"/>
    </row>
    <row r="140" spans="1:5" s="1" customFormat="1" ht="12.75" customHeight="1">
      <c r="A140" s="69" t="s">
        <v>215</v>
      </c>
      <c r="B140" s="67">
        <f>SUM(B141:B146)</f>
        <v>463057</v>
      </c>
      <c r="C140" s="67">
        <f>SUM(C141:C146)</f>
        <v>463057</v>
      </c>
      <c r="D140" s="68">
        <f>SUM(D141:D146)</f>
        <v>41337</v>
      </c>
      <c r="E140" s="60"/>
    </row>
    <row r="141" spans="1:5" s="1" customFormat="1" ht="12.75" customHeight="1">
      <c r="A141" s="70" t="s">
        <v>216</v>
      </c>
      <c r="B141" s="67">
        <v>68762</v>
      </c>
      <c r="C141" s="67">
        <v>68762</v>
      </c>
      <c r="D141" s="68">
        <f>33941+369</f>
        <v>34310</v>
      </c>
      <c r="E141" s="60"/>
    </row>
    <row r="142" spans="1:5" s="1" customFormat="1" ht="12.75" customHeight="1">
      <c r="A142" s="70" t="s">
        <v>217</v>
      </c>
      <c r="B142" s="67">
        <v>148174</v>
      </c>
      <c r="C142" s="67">
        <v>148174</v>
      </c>
      <c r="D142" s="68"/>
      <c r="E142" s="60"/>
    </row>
    <row r="143" spans="1:5" s="1" customFormat="1" ht="12.75" customHeight="1">
      <c r="A143" s="70" t="s">
        <v>218</v>
      </c>
      <c r="B143" s="67">
        <v>131329</v>
      </c>
      <c r="C143" s="67">
        <v>131329</v>
      </c>
      <c r="D143" s="68"/>
      <c r="E143" s="60"/>
    </row>
    <row r="144" spans="1:5" s="1" customFormat="1" ht="12.75" customHeight="1">
      <c r="A144" s="70" t="s">
        <v>219</v>
      </c>
      <c r="B144" s="67">
        <v>85134</v>
      </c>
      <c r="C144" s="67">
        <v>85134</v>
      </c>
      <c r="D144" s="68"/>
      <c r="E144" s="60"/>
    </row>
    <row r="145" spans="1:5" s="1" customFormat="1" ht="12.75" customHeight="1">
      <c r="A145" s="70" t="s">
        <v>220</v>
      </c>
      <c r="B145" s="67">
        <v>1</v>
      </c>
      <c r="C145" s="67">
        <v>1</v>
      </c>
      <c r="D145" s="68"/>
      <c r="E145" s="60"/>
    </row>
    <row r="146" spans="1:5" s="1" customFormat="1" ht="12.75" customHeight="1">
      <c r="A146" s="70" t="s">
        <v>221</v>
      </c>
      <c r="B146" s="67">
        <f>35923-6266</f>
        <v>29657</v>
      </c>
      <c r="C146" s="67">
        <f>35923-6266</f>
        <v>29657</v>
      </c>
      <c r="D146" s="68">
        <f>6266+761</f>
        <v>7027</v>
      </c>
      <c r="E146" s="60"/>
    </row>
    <row r="147" spans="1:5" s="1" customFormat="1" ht="12.75" customHeight="1">
      <c r="A147" s="69" t="s">
        <v>222</v>
      </c>
      <c r="B147" s="67">
        <f>SUM(B148:B148)</f>
        <v>11696</v>
      </c>
      <c r="C147" s="67">
        <f>SUM(C148:C148)</f>
        <v>11696</v>
      </c>
      <c r="D147" s="68"/>
      <c r="E147" s="60"/>
    </row>
    <row r="148" spans="1:5" s="1" customFormat="1" ht="12.75" customHeight="1">
      <c r="A148" s="70" t="s">
        <v>223</v>
      </c>
      <c r="B148" s="67">
        <v>11696</v>
      </c>
      <c r="C148" s="67">
        <v>11696</v>
      </c>
      <c r="D148" s="68"/>
      <c r="E148" s="60"/>
    </row>
    <row r="149" spans="1:5" s="1" customFormat="1" ht="12.75" customHeight="1">
      <c r="A149" s="69" t="s">
        <v>224</v>
      </c>
      <c r="B149" s="67">
        <f>SUM(B150:B151)</f>
        <v>1660</v>
      </c>
      <c r="C149" s="67">
        <f>SUM(C150:C151)</f>
        <v>1660</v>
      </c>
      <c r="D149" s="68"/>
      <c r="E149" s="60"/>
    </row>
    <row r="150" spans="1:5" s="1" customFormat="1" ht="12.75" customHeight="1">
      <c r="A150" s="70" t="s">
        <v>225</v>
      </c>
      <c r="B150" s="67">
        <v>119</v>
      </c>
      <c r="C150" s="67">
        <v>119</v>
      </c>
      <c r="D150" s="68"/>
      <c r="E150" s="60"/>
    </row>
    <row r="151" spans="1:5" s="1" customFormat="1" ht="12.75" customHeight="1">
      <c r="A151" s="70" t="s">
        <v>226</v>
      </c>
      <c r="B151" s="67">
        <v>1541</v>
      </c>
      <c r="C151" s="67">
        <v>1541</v>
      </c>
      <c r="D151" s="68"/>
      <c r="E151" s="60"/>
    </row>
    <row r="152" spans="1:5" s="1" customFormat="1" ht="12.75" customHeight="1">
      <c r="A152" s="69" t="s">
        <v>227</v>
      </c>
      <c r="B152" s="67">
        <f>SUM(B153:B155)</f>
        <v>2744</v>
      </c>
      <c r="C152" s="67">
        <f>SUM(C153:C155)</f>
        <v>2744</v>
      </c>
      <c r="D152" s="68"/>
      <c r="E152" s="60"/>
    </row>
    <row r="153" spans="1:5" s="1" customFormat="1" ht="12.75" customHeight="1">
      <c r="A153" s="70" t="s">
        <v>228</v>
      </c>
      <c r="B153" s="67">
        <v>1539</v>
      </c>
      <c r="C153" s="67">
        <v>1539</v>
      </c>
      <c r="D153" s="68"/>
      <c r="E153" s="60"/>
    </row>
    <row r="154" spans="1:5" s="1" customFormat="1" ht="12.75" customHeight="1">
      <c r="A154" s="70" t="s">
        <v>229</v>
      </c>
      <c r="B154" s="67">
        <v>1150</v>
      </c>
      <c r="C154" s="67">
        <v>1150</v>
      </c>
      <c r="D154" s="68"/>
      <c r="E154" s="60"/>
    </row>
    <row r="155" spans="1:5" s="1" customFormat="1" ht="12.75" customHeight="1">
      <c r="A155" s="70" t="s">
        <v>230</v>
      </c>
      <c r="B155" s="67">
        <v>55</v>
      </c>
      <c r="C155" s="67">
        <v>55</v>
      </c>
      <c r="D155" s="68"/>
      <c r="E155" s="60"/>
    </row>
    <row r="156" spans="1:5" s="1" customFormat="1" ht="12.75" customHeight="1">
      <c r="A156" s="69" t="s">
        <v>231</v>
      </c>
      <c r="B156" s="67">
        <f>SUM(B157:B159)</f>
        <v>11103</v>
      </c>
      <c r="C156" s="67">
        <f>SUM(C157:C159)</f>
        <v>11103</v>
      </c>
      <c r="D156" s="68"/>
      <c r="E156" s="60"/>
    </row>
    <row r="157" spans="1:5" s="1" customFormat="1" ht="12.75" customHeight="1">
      <c r="A157" s="70" t="s">
        <v>232</v>
      </c>
      <c r="B157" s="67">
        <v>7303</v>
      </c>
      <c r="C157" s="67">
        <v>7303</v>
      </c>
      <c r="D157" s="68"/>
      <c r="E157" s="60"/>
    </row>
    <row r="158" spans="1:5" s="1" customFormat="1" ht="12.75" customHeight="1">
      <c r="A158" s="70" t="s">
        <v>233</v>
      </c>
      <c r="B158" s="67">
        <v>2193</v>
      </c>
      <c r="C158" s="67">
        <v>2193</v>
      </c>
      <c r="D158" s="68"/>
      <c r="E158" s="60"/>
    </row>
    <row r="159" spans="1:5" s="1" customFormat="1" ht="12.75" customHeight="1">
      <c r="A159" s="70" t="s">
        <v>234</v>
      </c>
      <c r="B159" s="67">
        <v>1607</v>
      </c>
      <c r="C159" s="67">
        <v>1607</v>
      </c>
      <c r="D159" s="68"/>
      <c r="E159" s="60"/>
    </row>
    <row r="160" spans="1:5" s="1" customFormat="1" ht="12.75" customHeight="1">
      <c r="A160" s="69" t="s">
        <v>235</v>
      </c>
      <c r="B160" s="67">
        <f>SUM(B161:B161)</f>
        <v>8782</v>
      </c>
      <c r="C160" s="67">
        <f>SUM(C161:C161)</f>
        <v>8782</v>
      </c>
      <c r="D160" s="68"/>
      <c r="E160" s="60"/>
    </row>
    <row r="161" spans="1:5" s="1" customFormat="1" ht="12.75" customHeight="1">
      <c r="A161" s="70" t="s">
        <v>236</v>
      </c>
      <c r="B161" s="67">
        <v>8782</v>
      </c>
      <c r="C161" s="67">
        <v>8782</v>
      </c>
      <c r="D161" s="68"/>
      <c r="E161" s="60"/>
    </row>
    <row r="162" spans="1:5" s="1" customFormat="1" ht="12.75" customHeight="1">
      <c r="A162" s="69" t="s">
        <v>237</v>
      </c>
      <c r="B162" s="67">
        <f>B163</f>
        <v>4093</v>
      </c>
      <c r="C162" s="67">
        <f>C163</f>
        <v>4093</v>
      </c>
      <c r="D162" s="68"/>
      <c r="E162" s="60"/>
    </row>
    <row r="163" spans="1:5" s="1" customFormat="1" ht="12.75" customHeight="1">
      <c r="A163" s="72" t="s">
        <v>237</v>
      </c>
      <c r="B163" s="67">
        <v>4093</v>
      </c>
      <c r="C163" s="67">
        <v>4093</v>
      </c>
      <c r="D163" s="68"/>
      <c r="E163" s="60"/>
    </row>
    <row r="164" spans="1:5" s="1" customFormat="1" ht="12.75" customHeight="1">
      <c r="A164" s="35" t="s">
        <v>238</v>
      </c>
      <c r="B164" s="67">
        <f>B165+B171+B169+B173+B178</f>
        <v>53576</v>
      </c>
      <c r="C164" s="67">
        <f>C165+C171+C169+C173+C178</f>
        <v>53576</v>
      </c>
      <c r="D164" s="68"/>
      <c r="E164" s="60"/>
    </row>
    <row r="165" spans="1:5" s="1" customFormat="1" ht="12.75" customHeight="1">
      <c r="A165" s="69" t="s">
        <v>239</v>
      </c>
      <c r="B165" s="67">
        <f>SUM(B166:B168)</f>
        <v>11471</v>
      </c>
      <c r="C165" s="67">
        <f>SUM(C166:C168)</f>
        <v>11471</v>
      </c>
      <c r="D165" s="68"/>
      <c r="E165" s="60"/>
    </row>
    <row r="166" spans="1:5" s="1" customFormat="1" ht="12.75" customHeight="1">
      <c r="A166" s="70" t="s">
        <v>240</v>
      </c>
      <c r="B166" s="67">
        <v>2750</v>
      </c>
      <c r="C166" s="67">
        <v>2750</v>
      </c>
      <c r="D166" s="68"/>
      <c r="E166" s="60"/>
    </row>
    <row r="167" spans="1:5" s="1" customFormat="1" ht="12.75" customHeight="1">
      <c r="A167" s="70" t="s">
        <v>241</v>
      </c>
      <c r="B167" s="67">
        <v>5824</v>
      </c>
      <c r="C167" s="67">
        <v>5824</v>
      </c>
      <c r="D167" s="68"/>
      <c r="E167" s="60"/>
    </row>
    <row r="168" spans="1:5" s="1" customFormat="1" ht="12.75" customHeight="1">
      <c r="A168" s="70" t="s">
        <v>242</v>
      </c>
      <c r="B168" s="67">
        <v>2897</v>
      </c>
      <c r="C168" s="67">
        <v>2897</v>
      </c>
      <c r="D168" s="68"/>
      <c r="E168" s="60"/>
    </row>
    <row r="169" spans="1:5" s="1" customFormat="1" ht="12.75" customHeight="1">
      <c r="A169" s="69" t="s">
        <v>243</v>
      </c>
      <c r="B169" s="67">
        <f>SUM(B170)</f>
        <v>500</v>
      </c>
      <c r="C169" s="67">
        <f>SUM(C170)</f>
        <v>500</v>
      </c>
      <c r="D169" s="68"/>
      <c r="E169" s="60"/>
    </row>
    <row r="170" spans="1:5" s="1" customFormat="1" ht="12.75" customHeight="1">
      <c r="A170" s="72" t="s">
        <v>244</v>
      </c>
      <c r="B170" s="67">
        <v>500</v>
      </c>
      <c r="C170" s="67">
        <v>500</v>
      </c>
      <c r="D170" s="68"/>
      <c r="E170" s="60"/>
    </row>
    <row r="171" spans="1:5" s="1" customFormat="1" ht="12.75" customHeight="1">
      <c r="A171" s="69" t="s">
        <v>245</v>
      </c>
      <c r="B171" s="67">
        <f>B172</f>
        <v>50</v>
      </c>
      <c r="C171" s="67">
        <f>C172</f>
        <v>50</v>
      </c>
      <c r="D171" s="68"/>
      <c r="E171" s="60"/>
    </row>
    <row r="172" spans="1:5" s="1" customFormat="1" ht="12.75" customHeight="1">
      <c r="A172" s="72" t="s">
        <v>246</v>
      </c>
      <c r="B172" s="67">
        <v>50</v>
      </c>
      <c r="C172" s="67">
        <v>50</v>
      </c>
      <c r="D172" s="68"/>
      <c r="E172" s="60"/>
    </row>
    <row r="173" spans="1:5" s="1" customFormat="1" ht="12.75" customHeight="1">
      <c r="A173" s="69" t="s">
        <v>247</v>
      </c>
      <c r="B173" s="67">
        <f>SUM(B174:B177)</f>
        <v>1971</v>
      </c>
      <c r="C173" s="67">
        <f>SUM(C174:C177)</f>
        <v>1971</v>
      </c>
      <c r="D173" s="68"/>
      <c r="E173" s="60"/>
    </row>
    <row r="174" spans="1:5" s="1" customFormat="1" ht="12.75" customHeight="1">
      <c r="A174" s="70" t="s">
        <v>248</v>
      </c>
      <c r="B174" s="67">
        <v>246</v>
      </c>
      <c r="C174" s="67">
        <v>246</v>
      </c>
      <c r="D174" s="68"/>
      <c r="E174" s="60"/>
    </row>
    <row r="175" spans="1:5" s="1" customFormat="1" ht="12.75" customHeight="1">
      <c r="A175" s="70" t="s">
        <v>249</v>
      </c>
      <c r="B175" s="67">
        <v>951</v>
      </c>
      <c r="C175" s="67">
        <v>951</v>
      </c>
      <c r="D175" s="68"/>
      <c r="E175" s="60"/>
    </row>
    <row r="176" spans="1:5" s="1" customFormat="1" ht="12.75" customHeight="1">
      <c r="A176" s="74" t="s">
        <v>250</v>
      </c>
      <c r="B176" s="67">
        <v>30</v>
      </c>
      <c r="C176" s="67">
        <v>30</v>
      </c>
      <c r="D176" s="68"/>
      <c r="E176" s="60"/>
    </row>
    <row r="177" spans="1:5" s="1" customFormat="1" ht="12.75" customHeight="1">
      <c r="A177" s="70" t="s">
        <v>251</v>
      </c>
      <c r="B177" s="67">
        <v>744</v>
      </c>
      <c r="C177" s="67">
        <v>744</v>
      </c>
      <c r="D177" s="68"/>
      <c r="E177" s="60"/>
    </row>
    <row r="178" spans="1:5" s="1" customFormat="1" ht="12.75" customHeight="1">
      <c r="A178" s="69" t="s">
        <v>252</v>
      </c>
      <c r="B178" s="67">
        <f>B179</f>
        <v>39584</v>
      </c>
      <c r="C178" s="67">
        <f>C179</f>
        <v>39584</v>
      </c>
      <c r="D178" s="68"/>
      <c r="E178" s="60"/>
    </row>
    <row r="179" spans="1:5" s="1" customFormat="1" ht="12.75" customHeight="1">
      <c r="A179" s="72" t="s">
        <v>252</v>
      </c>
      <c r="B179" s="67">
        <v>39584</v>
      </c>
      <c r="C179" s="67">
        <v>39584</v>
      </c>
      <c r="D179" s="68"/>
      <c r="E179" s="60"/>
    </row>
    <row r="180" spans="1:5" s="1" customFormat="1" ht="12.75" customHeight="1">
      <c r="A180" s="35" t="s">
        <v>253</v>
      </c>
      <c r="B180" s="67">
        <f>B181+B188+B193+B202+B205</f>
        <v>37367</v>
      </c>
      <c r="C180" s="67">
        <f>C181+C188+C193+C202+C205</f>
        <v>37367</v>
      </c>
      <c r="D180" s="68">
        <f>D181+D188+D193+D202+D205</f>
        <v>2071</v>
      </c>
      <c r="E180" s="60"/>
    </row>
    <row r="181" spans="1:5" s="1" customFormat="1" ht="12.75" customHeight="1">
      <c r="A181" s="69" t="s">
        <v>254</v>
      </c>
      <c r="B181" s="67">
        <f>SUM(B182:B187)</f>
        <v>15488</v>
      </c>
      <c r="C181" s="67">
        <f>SUM(C182:C187)</f>
        <v>15488</v>
      </c>
      <c r="D181" s="68">
        <f>SUM(D182:D187)</f>
        <v>2026</v>
      </c>
      <c r="E181" s="60"/>
    </row>
    <row r="182" spans="1:5" s="1" customFormat="1" ht="12.75" customHeight="1">
      <c r="A182" s="70" t="s">
        <v>119</v>
      </c>
      <c r="B182" s="67">
        <v>1530</v>
      </c>
      <c r="C182" s="67">
        <v>1530</v>
      </c>
      <c r="D182" s="68"/>
      <c r="E182" s="60"/>
    </row>
    <row r="183" spans="1:5" s="1" customFormat="1" ht="12.75" customHeight="1">
      <c r="A183" s="70" t="s">
        <v>255</v>
      </c>
      <c r="B183" s="67">
        <v>962</v>
      </c>
      <c r="C183" s="67">
        <v>962</v>
      </c>
      <c r="D183" s="68"/>
      <c r="E183" s="60"/>
    </row>
    <row r="184" spans="1:5" s="1" customFormat="1" ht="12.75" customHeight="1">
      <c r="A184" s="70" t="s">
        <v>256</v>
      </c>
      <c r="B184" s="67">
        <v>180</v>
      </c>
      <c r="C184" s="67">
        <v>180</v>
      </c>
      <c r="D184" s="68"/>
      <c r="E184" s="60"/>
    </row>
    <row r="185" spans="1:5" s="1" customFormat="1" ht="12.75" customHeight="1">
      <c r="A185" s="70" t="s">
        <v>257</v>
      </c>
      <c r="B185" s="67">
        <v>1073</v>
      </c>
      <c r="C185" s="67">
        <v>1073</v>
      </c>
      <c r="D185" s="68"/>
      <c r="E185" s="60"/>
    </row>
    <row r="186" spans="1:5" s="1" customFormat="1" ht="12.75" customHeight="1">
      <c r="A186" s="74" t="s">
        <v>258</v>
      </c>
      <c r="B186" s="67">
        <v>130</v>
      </c>
      <c r="C186" s="67">
        <v>130</v>
      </c>
      <c r="D186" s="68"/>
      <c r="E186" s="60"/>
    </row>
    <row r="187" spans="1:5" s="1" customFormat="1" ht="12.75" customHeight="1">
      <c r="A187" s="70" t="s">
        <v>259</v>
      </c>
      <c r="B187" s="67">
        <v>11613</v>
      </c>
      <c r="C187" s="67">
        <v>11613</v>
      </c>
      <c r="D187" s="68">
        <v>2026</v>
      </c>
      <c r="E187" s="60"/>
    </row>
    <row r="188" spans="1:5" s="1" customFormat="1" ht="12.75" customHeight="1">
      <c r="A188" s="69" t="s">
        <v>260</v>
      </c>
      <c r="B188" s="67">
        <f>SUM(B189:B192)</f>
        <v>10985</v>
      </c>
      <c r="C188" s="67">
        <f>SUM(C189:C192)</f>
        <v>10985</v>
      </c>
      <c r="D188" s="68">
        <f>SUM(D189:D192)</f>
        <v>45</v>
      </c>
      <c r="E188" s="60"/>
    </row>
    <row r="189" spans="1:5" s="1" customFormat="1" ht="12.75" customHeight="1">
      <c r="A189" s="70" t="s">
        <v>120</v>
      </c>
      <c r="B189" s="67">
        <v>1</v>
      </c>
      <c r="C189" s="67">
        <v>1</v>
      </c>
      <c r="D189" s="68"/>
      <c r="E189" s="60"/>
    </row>
    <row r="190" spans="1:5" s="1" customFormat="1" ht="12.75" customHeight="1">
      <c r="A190" s="70" t="s">
        <v>261</v>
      </c>
      <c r="B190" s="67">
        <v>6734</v>
      </c>
      <c r="C190" s="67">
        <v>6734</v>
      </c>
      <c r="D190" s="68">
        <v>45</v>
      </c>
      <c r="E190" s="60"/>
    </row>
    <row r="191" spans="1:5" s="1" customFormat="1" ht="12.75" customHeight="1">
      <c r="A191" s="70" t="s">
        <v>262</v>
      </c>
      <c r="B191" s="67">
        <v>1465</v>
      </c>
      <c r="C191" s="67">
        <v>1465</v>
      </c>
      <c r="D191" s="68"/>
      <c r="E191" s="60"/>
    </row>
    <row r="192" spans="1:5" s="1" customFormat="1" ht="12.75" customHeight="1">
      <c r="A192" s="70" t="s">
        <v>263</v>
      </c>
      <c r="B192" s="67">
        <v>2785</v>
      </c>
      <c r="C192" s="67">
        <v>2785</v>
      </c>
      <c r="D192" s="68"/>
      <c r="E192" s="60"/>
    </row>
    <row r="193" spans="1:5" s="1" customFormat="1" ht="12.75" customHeight="1">
      <c r="A193" s="69" t="s">
        <v>264</v>
      </c>
      <c r="B193" s="67">
        <f>SUM(B194:B201)</f>
        <v>7247</v>
      </c>
      <c r="C193" s="67">
        <f>SUM(C194:C201)</f>
        <v>7247</v>
      </c>
      <c r="D193" s="68"/>
      <c r="E193" s="60"/>
    </row>
    <row r="194" spans="1:5" s="1" customFormat="1" ht="12.75" customHeight="1">
      <c r="A194" s="70" t="s">
        <v>119</v>
      </c>
      <c r="B194" s="67">
        <v>518</v>
      </c>
      <c r="C194" s="67">
        <v>518</v>
      </c>
      <c r="D194" s="68"/>
      <c r="E194" s="60"/>
    </row>
    <row r="195" spans="1:5" s="1" customFormat="1" ht="12.75" customHeight="1">
      <c r="A195" s="70" t="s">
        <v>120</v>
      </c>
      <c r="B195" s="67">
        <v>42</v>
      </c>
      <c r="C195" s="67">
        <v>42</v>
      </c>
      <c r="D195" s="68"/>
      <c r="E195" s="60"/>
    </row>
    <row r="196" spans="1:5" s="1" customFormat="1" ht="12.75" customHeight="1">
      <c r="A196" s="70" t="s">
        <v>265</v>
      </c>
      <c r="B196" s="67">
        <v>1466</v>
      </c>
      <c r="C196" s="67">
        <v>1466</v>
      </c>
      <c r="D196" s="68"/>
      <c r="E196" s="60"/>
    </row>
    <row r="197" spans="1:5" s="1" customFormat="1" ht="12.75" customHeight="1">
      <c r="A197" s="70" t="s">
        <v>266</v>
      </c>
      <c r="B197" s="67">
        <v>1139</v>
      </c>
      <c r="C197" s="67">
        <v>1139</v>
      </c>
      <c r="D197" s="68"/>
      <c r="E197" s="60"/>
    </row>
    <row r="198" spans="1:5" s="1" customFormat="1" ht="12.75" customHeight="1">
      <c r="A198" s="70" t="s">
        <v>267</v>
      </c>
      <c r="B198" s="67">
        <v>40</v>
      </c>
      <c r="C198" s="67">
        <v>40</v>
      </c>
      <c r="D198" s="68"/>
      <c r="E198" s="60"/>
    </row>
    <row r="199" spans="1:5" s="1" customFormat="1" ht="12.75" customHeight="1">
      <c r="A199" s="70" t="s">
        <v>268</v>
      </c>
      <c r="B199" s="67">
        <v>24</v>
      </c>
      <c r="C199" s="67">
        <v>24</v>
      </c>
      <c r="D199" s="68"/>
      <c r="E199" s="60"/>
    </row>
    <row r="200" spans="1:5" s="1" customFormat="1" ht="12.75" customHeight="1">
      <c r="A200" s="70" t="s">
        <v>269</v>
      </c>
      <c r="B200" s="67">
        <v>1655</v>
      </c>
      <c r="C200" s="67">
        <v>1655</v>
      </c>
      <c r="D200" s="68"/>
      <c r="E200" s="60"/>
    </row>
    <row r="201" spans="1:5" s="1" customFormat="1" ht="12.75" customHeight="1">
      <c r="A201" s="70" t="s">
        <v>270</v>
      </c>
      <c r="B201" s="67">
        <v>2363</v>
      </c>
      <c r="C201" s="67">
        <v>2363</v>
      </c>
      <c r="D201" s="68"/>
      <c r="E201" s="60"/>
    </row>
    <row r="202" spans="1:5" s="1" customFormat="1" ht="12.75" customHeight="1">
      <c r="A202" s="69" t="s">
        <v>271</v>
      </c>
      <c r="B202" s="67">
        <f>B203+B204</f>
        <v>2748</v>
      </c>
      <c r="C202" s="67">
        <f>C203+C204</f>
        <v>2748</v>
      </c>
      <c r="D202" s="68"/>
      <c r="E202" s="60"/>
    </row>
    <row r="203" spans="1:5" s="1" customFormat="1" ht="12.75" customHeight="1">
      <c r="A203" s="70" t="s">
        <v>272</v>
      </c>
      <c r="B203" s="67">
        <v>2545</v>
      </c>
      <c r="C203" s="67">
        <v>2545</v>
      </c>
      <c r="D203" s="68"/>
      <c r="E203" s="60"/>
    </row>
    <row r="204" spans="1:5" s="1" customFormat="1" ht="12.75" customHeight="1">
      <c r="A204" s="70" t="s">
        <v>273</v>
      </c>
      <c r="B204" s="67">
        <v>203</v>
      </c>
      <c r="C204" s="67">
        <v>203</v>
      </c>
      <c r="D204" s="68"/>
      <c r="E204" s="60"/>
    </row>
    <row r="205" spans="1:5" s="1" customFormat="1" ht="12.75" customHeight="1">
      <c r="A205" s="69" t="s">
        <v>274</v>
      </c>
      <c r="B205" s="67">
        <f>SUM(B206:B208)</f>
        <v>899</v>
      </c>
      <c r="C205" s="67">
        <f>SUM(C206:C208)</f>
        <v>899</v>
      </c>
      <c r="D205" s="68"/>
      <c r="E205" s="60"/>
    </row>
    <row r="206" spans="1:5" s="1" customFormat="1" ht="12.75" customHeight="1">
      <c r="A206" s="70" t="s">
        <v>275</v>
      </c>
      <c r="B206" s="67">
        <v>278</v>
      </c>
      <c r="C206" s="67">
        <v>278</v>
      </c>
      <c r="D206" s="68"/>
      <c r="E206" s="60"/>
    </row>
    <row r="207" spans="1:5" s="1" customFormat="1" ht="12.75" customHeight="1">
      <c r="A207" s="70" t="s">
        <v>276</v>
      </c>
      <c r="B207" s="67">
        <v>125</v>
      </c>
      <c r="C207" s="67">
        <v>125</v>
      </c>
      <c r="D207" s="68"/>
      <c r="E207" s="60"/>
    </row>
    <row r="208" spans="1:5" s="1" customFormat="1" ht="12.75" customHeight="1">
      <c r="A208" s="70" t="s">
        <v>277</v>
      </c>
      <c r="B208" s="67">
        <v>496</v>
      </c>
      <c r="C208" s="67">
        <v>496</v>
      </c>
      <c r="D208" s="68"/>
      <c r="E208" s="60"/>
    </row>
    <row r="209" spans="1:5" s="1" customFormat="1" ht="12.75" customHeight="1">
      <c r="A209" s="35" t="s">
        <v>278</v>
      </c>
      <c r="B209" s="67">
        <f>B210+B219+B224+B230+B233+B240+B247+B252+B260+B263+B266+B269+B272+B274+B279</f>
        <v>395422</v>
      </c>
      <c r="C209" s="67">
        <f>C210+C219+C224+C230+C233+C240+C247+C252+C260+C263+C266+C269+C272+C274+C279</f>
        <v>415422</v>
      </c>
      <c r="D209" s="68">
        <f>D210+D219+D224+D230+D233+D240+D247+D252+D260+D263+D266+D269+D272+D274+D279</f>
        <v>221789</v>
      </c>
      <c r="E209" s="60"/>
    </row>
    <row r="210" spans="1:5" s="1" customFormat="1" ht="12.75" customHeight="1">
      <c r="A210" s="69" t="s">
        <v>279</v>
      </c>
      <c r="B210" s="67">
        <f>SUM(B211:B218)</f>
        <v>14163</v>
      </c>
      <c r="C210" s="67">
        <f>SUM(C211:C218)</f>
        <v>14163</v>
      </c>
      <c r="D210" s="68"/>
      <c r="E210" s="60"/>
    </row>
    <row r="211" spans="1:5" s="1" customFormat="1" ht="12.75" customHeight="1">
      <c r="A211" s="70" t="s">
        <v>119</v>
      </c>
      <c r="B211" s="67">
        <v>7783</v>
      </c>
      <c r="C211" s="67">
        <v>7783</v>
      </c>
      <c r="D211" s="68"/>
      <c r="E211" s="60"/>
    </row>
    <row r="212" spans="1:5" s="1" customFormat="1" ht="12.75" customHeight="1">
      <c r="A212" s="70" t="s">
        <v>280</v>
      </c>
      <c r="B212" s="67">
        <v>430</v>
      </c>
      <c r="C212" s="67">
        <v>430</v>
      </c>
      <c r="D212" s="68"/>
      <c r="E212" s="60"/>
    </row>
    <row r="213" spans="1:5" s="1" customFormat="1" ht="12.75" customHeight="1">
      <c r="A213" s="70" t="s">
        <v>281</v>
      </c>
      <c r="B213" s="67">
        <v>73</v>
      </c>
      <c r="C213" s="67">
        <v>73</v>
      </c>
      <c r="D213" s="68"/>
      <c r="E213" s="60"/>
    </row>
    <row r="214" spans="1:5" s="1" customFormat="1" ht="12.75" customHeight="1">
      <c r="A214" s="70" t="s">
        <v>282</v>
      </c>
      <c r="B214" s="67">
        <v>3</v>
      </c>
      <c r="C214" s="67">
        <v>3</v>
      </c>
      <c r="D214" s="68"/>
      <c r="E214" s="60"/>
    </row>
    <row r="215" spans="1:5" s="1" customFormat="1" ht="12.75" customHeight="1">
      <c r="A215" s="70" t="s">
        <v>283</v>
      </c>
      <c r="B215" s="67">
        <v>789</v>
      </c>
      <c r="C215" s="67">
        <v>789</v>
      </c>
      <c r="D215" s="68"/>
      <c r="E215" s="60"/>
    </row>
    <row r="216" spans="1:5" s="1" customFormat="1" ht="12.75" customHeight="1">
      <c r="A216" s="70" t="s">
        <v>284</v>
      </c>
      <c r="B216" s="67">
        <v>2616</v>
      </c>
      <c r="C216" s="67">
        <v>2616</v>
      </c>
      <c r="D216" s="68"/>
      <c r="E216" s="60"/>
    </row>
    <row r="217" spans="1:5" s="1" customFormat="1" ht="12.75" customHeight="1">
      <c r="A217" s="70" t="s">
        <v>285</v>
      </c>
      <c r="B217" s="67">
        <v>35</v>
      </c>
      <c r="C217" s="67">
        <v>35</v>
      </c>
      <c r="D217" s="68"/>
      <c r="E217" s="60"/>
    </row>
    <row r="218" spans="1:5" s="1" customFormat="1" ht="12.75" customHeight="1">
      <c r="A218" s="70" t="s">
        <v>286</v>
      </c>
      <c r="B218" s="67">
        <v>2434</v>
      </c>
      <c r="C218" s="67">
        <v>2434</v>
      </c>
      <c r="D218" s="68"/>
      <c r="E218" s="60"/>
    </row>
    <row r="219" spans="1:5" s="1" customFormat="1" ht="12.75" customHeight="1">
      <c r="A219" s="69" t="s">
        <v>287</v>
      </c>
      <c r="B219" s="67">
        <f>SUM(B220:B223)</f>
        <v>91841</v>
      </c>
      <c r="C219" s="67">
        <f>SUM(C220:C223)</f>
        <v>91841</v>
      </c>
      <c r="D219" s="68"/>
      <c r="E219" s="60"/>
    </row>
    <row r="220" spans="1:5" s="1" customFormat="1" ht="12.75" customHeight="1">
      <c r="A220" s="70" t="s">
        <v>119</v>
      </c>
      <c r="B220" s="67">
        <v>2877</v>
      </c>
      <c r="C220" s="67">
        <v>2877</v>
      </c>
      <c r="D220" s="68"/>
      <c r="E220" s="60"/>
    </row>
    <row r="221" spans="1:5" s="1" customFormat="1" ht="12.75" customHeight="1">
      <c r="A221" s="70" t="s">
        <v>120</v>
      </c>
      <c r="B221" s="67">
        <v>440</v>
      </c>
      <c r="C221" s="67">
        <v>440</v>
      </c>
      <c r="D221" s="68"/>
      <c r="E221" s="60"/>
    </row>
    <row r="222" spans="1:5" s="1" customFormat="1" ht="12.75" customHeight="1">
      <c r="A222" s="70" t="s">
        <v>288</v>
      </c>
      <c r="B222" s="67">
        <v>85916</v>
      </c>
      <c r="C222" s="67">
        <v>85916</v>
      </c>
      <c r="D222" s="68"/>
      <c r="E222" s="60"/>
    </row>
    <row r="223" spans="1:5" s="1" customFormat="1" ht="12.75" customHeight="1">
      <c r="A223" s="70" t="s">
        <v>289</v>
      </c>
      <c r="B223" s="67">
        <v>2608</v>
      </c>
      <c r="C223" s="67">
        <v>2608</v>
      </c>
      <c r="D223" s="68"/>
      <c r="E223" s="60"/>
    </row>
    <row r="224" spans="1:5" s="1" customFormat="1" ht="12.75" customHeight="1">
      <c r="A224" s="69" t="s">
        <v>290</v>
      </c>
      <c r="B224" s="67">
        <f>SUM(B225:B229)</f>
        <v>147566</v>
      </c>
      <c r="C224" s="67">
        <f>SUM(C225:C229)</f>
        <v>147566</v>
      </c>
      <c r="D224" s="68"/>
      <c r="E224" s="60"/>
    </row>
    <row r="225" spans="1:5" s="1" customFormat="1" ht="12.75" customHeight="1">
      <c r="A225" s="70" t="s">
        <v>291</v>
      </c>
      <c r="B225" s="67">
        <v>8173</v>
      </c>
      <c r="C225" s="67">
        <v>8173</v>
      </c>
      <c r="D225" s="68"/>
      <c r="E225" s="60"/>
    </row>
    <row r="226" spans="1:5" s="1" customFormat="1" ht="12.75" customHeight="1">
      <c r="A226" s="70" t="s">
        <v>292</v>
      </c>
      <c r="B226" s="67">
        <v>19739</v>
      </c>
      <c r="C226" s="67">
        <v>19739</v>
      </c>
      <c r="D226" s="68"/>
      <c r="E226" s="60"/>
    </row>
    <row r="227" spans="1:5" s="1" customFormat="1" ht="12.75" customHeight="1">
      <c r="A227" s="70" t="s">
        <v>293</v>
      </c>
      <c r="B227" s="67">
        <v>4</v>
      </c>
      <c r="C227" s="67">
        <v>4</v>
      </c>
      <c r="D227" s="68"/>
      <c r="E227" s="60"/>
    </row>
    <row r="228" spans="1:5" s="1" customFormat="1" ht="12.75" customHeight="1">
      <c r="A228" s="70" t="s">
        <v>294</v>
      </c>
      <c r="B228" s="67">
        <v>79539</v>
      </c>
      <c r="C228" s="67">
        <v>79539</v>
      </c>
      <c r="D228" s="68"/>
      <c r="E228" s="60"/>
    </row>
    <row r="229" spans="1:5" s="1" customFormat="1" ht="12.75" customHeight="1">
      <c r="A229" s="70" t="s">
        <v>295</v>
      </c>
      <c r="B229" s="67">
        <v>40111</v>
      </c>
      <c r="C229" s="67">
        <v>40111</v>
      </c>
      <c r="D229" s="68"/>
      <c r="E229" s="60"/>
    </row>
    <row r="230" spans="1:5" s="1" customFormat="1" ht="12.75" customHeight="1">
      <c r="A230" s="69" t="s">
        <v>296</v>
      </c>
      <c r="B230" s="67">
        <f>SUM(B231:B232)</f>
        <v>13586</v>
      </c>
      <c r="C230" s="67">
        <f>SUM(C231:C232)</f>
        <v>13586</v>
      </c>
      <c r="D230" s="68">
        <f>SUM(D231:D232)</f>
        <v>1473</v>
      </c>
      <c r="E230" s="60"/>
    </row>
    <row r="231" spans="1:5" s="1" customFormat="1" ht="12.75" customHeight="1">
      <c r="A231" s="70" t="s">
        <v>297</v>
      </c>
      <c r="B231" s="67">
        <v>91</v>
      </c>
      <c r="C231" s="67">
        <v>91</v>
      </c>
      <c r="D231" s="68"/>
      <c r="E231" s="60"/>
    </row>
    <row r="232" spans="1:5" s="1" customFormat="1" ht="12.75" customHeight="1">
      <c r="A232" s="70" t="s">
        <v>298</v>
      </c>
      <c r="B232" s="67">
        <v>13495</v>
      </c>
      <c r="C232" s="67">
        <v>13495</v>
      </c>
      <c r="D232" s="68">
        <v>1473</v>
      </c>
      <c r="E232" s="60"/>
    </row>
    <row r="233" spans="1:5" s="1" customFormat="1" ht="12.75" customHeight="1">
      <c r="A233" s="69" t="s">
        <v>299</v>
      </c>
      <c r="B233" s="67">
        <f>SUM(B234:B239)</f>
        <v>15181</v>
      </c>
      <c r="C233" s="67">
        <f>SUM(C234:C239)</f>
        <v>15181</v>
      </c>
      <c r="D233" s="68">
        <f>SUM(D234:D239)</f>
        <v>3357</v>
      </c>
      <c r="E233" s="60"/>
    </row>
    <row r="234" spans="1:5" s="1" customFormat="1" ht="12.75" customHeight="1">
      <c r="A234" s="70" t="s">
        <v>300</v>
      </c>
      <c r="B234" s="67">
        <v>11443</v>
      </c>
      <c r="C234" s="67">
        <v>11443</v>
      </c>
      <c r="D234" s="68"/>
      <c r="E234" s="60"/>
    </row>
    <row r="235" spans="1:5" s="1" customFormat="1" ht="12.75" customHeight="1">
      <c r="A235" s="70" t="s">
        <v>301</v>
      </c>
      <c r="B235" s="67">
        <v>1600</v>
      </c>
      <c r="C235" s="67">
        <v>1600</v>
      </c>
      <c r="D235" s="68"/>
      <c r="E235" s="60"/>
    </row>
    <row r="236" spans="1:5" s="1" customFormat="1" ht="12.75" customHeight="1">
      <c r="A236" s="70" t="s">
        <v>302</v>
      </c>
      <c r="B236" s="67">
        <v>1760</v>
      </c>
      <c r="C236" s="67">
        <v>1760</v>
      </c>
      <c r="D236" s="68"/>
      <c r="E236" s="60"/>
    </row>
    <row r="237" spans="1:5" s="1" customFormat="1" ht="12.75" customHeight="1">
      <c r="A237" s="70" t="s">
        <v>303</v>
      </c>
      <c r="B237" s="67">
        <v>250</v>
      </c>
      <c r="C237" s="67">
        <v>250</v>
      </c>
      <c r="D237" s="68"/>
      <c r="E237" s="60"/>
    </row>
    <row r="238" spans="1:5" s="1" customFormat="1" ht="12.75" customHeight="1">
      <c r="A238" s="70" t="s">
        <v>304</v>
      </c>
      <c r="B238" s="67">
        <v>15</v>
      </c>
      <c r="C238" s="67">
        <v>15</v>
      </c>
      <c r="D238" s="68"/>
      <c r="E238" s="60"/>
    </row>
    <row r="239" spans="1:5" s="1" customFormat="1" ht="12.75" customHeight="1">
      <c r="A239" s="70" t="s">
        <v>305</v>
      </c>
      <c r="B239" s="67">
        <v>113</v>
      </c>
      <c r="C239" s="67">
        <v>113</v>
      </c>
      <c r="D239" s="68">
        <v>3357</v>
      </c>
      <c r="E239" s="60"/>
    </row>
    <row r="240" spans="1:5" s="1" customFormat="1" ht="12.75" customHeight="1">
      <c r="A240" s="69" t="s">
        <v>306</v>
      </c>
      <c r="B240" s="67">
        <f>SUM(B241:B246)</f>
        <v>28755</v>
      </c>
      <c r="C240" s="67">
        <f>SUM(C241:C246)</f>
        <v>28755</v>
      </c>
      <c r="D240" s="68">
        <f>SUM(D241:D246)</f>
        <v>199146</v>
      </c>
      <c r="E240" s="60"/>
    </row>
    <row r="241" spans="1:5" s="1" customFormat="1" ht="12.75" customHeight="1">
      <c r="A241" s="70" t="s">
        <v>307</v>
      </c>
      <c r="B241" s="67">
        <f>2185-75</f>
        <v>2110</v>
      </c>
      <c r="C241" s="67">
        <f>2185-75</f>
        <v>2110</v>
      </c>
      <c r="D241" s="68">
        <v>75</v>
      </c>
      <c r="E241" s="60"/>
    </row>
    <row r="242" spans="1:5" s="1" customFormat="1" ht="12.75" customHeight="1">
      <c r="A242" s="70" t="s">
        <v>308</v>
      </c>
      <c r="B242" s="67">
        <f>16869-16209</f>
        <v>660</v>
      </c>
      <c r="C242" s="67">
        <f>16869-16209</f>
        <v>660</v>
      </c>
      <c r="D242" s="68">
        <f>16209+201902-20000</f>
        <v>198111</v>
      </c>
      <c r="E242" s="60"/>
    </row>
    <row r="243" spans="1:5" s="1" customFormat="1" ht="12.75" customHeight="1">
      <c r="A243" s="70" t="s">
        <v>309</v>
      </c>
      <c r="B243" s="67">
        <v>10243</v>
      </c>
      <c r="C243" s="67">
        <v>10243</v>
      </c>
      <c r="D243" s="68"/>
      <c r="E243" s="60"/>
    </row>
    <row r="244" spans="1:5" s="1" customFormat="1" ht="12.75" customHeight="1">
      <c r="A244" s="74" t="s">
        <v>310</v>
      </c>
      <c r="B244" s="67">
        <v>59</v>
      </c>
      <c r="C244" s="67">
        <v>59</v>
      </c>
      <c r="D244" s="68"/>
      <c r="E244" s="60"/>
    </row>
    <row r="245" spans="1:5" s="1" customFormat="1" ht="12.75" customHeight="1">
      <c r="A245" s="74" t="s">
        <v>311</v>
      </c>
      <c r="B245" s="67"/>
      <c r="C245" s="67"/>
      <c r="D245" s="68">
        <v>960</v>
      </c>
      <c r="E245" s="60"/>
    </row>
    <row r="246" spans="1:5" s="1" customFormat="1" ht="12.75" customHeight="1">
      <c r="A246" s="70" t="s">
        <v>312</v>
      </c>
      <c r="B246" s="67">
        <v>15683</v>
      </c>
      <c r="C246" s="67">
        <v>15683</v>
      </c>
      <c r="D246" s="68"/>
      <c r="E246" s="60"/>
    </row>
    <row r="247" spans="1:5" s="1" customFormat="1" ht="12.75" customHeight="1">
      <c r="A247" s="69" t="s">
        <v>313</v>
      </c>
      <c r="B247" s="67">
        <f>SUM(B248:B251)</f>
        <v>22041</v>
      </c>
      <c r="C247" s="67">
        <f>SUM(C248:C251)</f>
        <v>22041</v>
      </c>
      <c r="D247" s="68">
        <f>SUM(D248:D251)</f>
        <v>14497</v>
      </c>
      <c r="E247" s="60"/>
    </row>
    <row r="248" spans="1:5" s="1" customFormat="1" ht="12.75" customHeight="1">
      <c r="A248" s="70" t="s">
        <v>314</v>
      </c>
      <c r="B248" s="67">
        <v>625</v>
      </c>
      <c r="C248" s="67">
        <v>625</v>
      </c>
      <c r="D248" s="68"/>
      <c r="E248" s="60"/>
    </row>
    <row r="249" spans="1:5" s="1" customFormat="1" ht="12.75" customHeight="1">
      <c r="A249" s="70" t="s">
        <v>315</v>
      </c>
      <c r="B249" s="67">
        <f>27987-11512</f>
        <v>16475</v>
      </c>
      <c r="C249" s="67">
        <f>27987-11512</f>
        <v>16475</v>
      </c>
      <c r="D249" s="68">
        <v>11512</v>
      </c>
      <c r="E249" s="60"/>
    </row>
    <row r="250" spans="1:5" s="1" customFormat="1" ht="12.75" customHeight="1">
      <c r="A250" s="70" t="s">
        <v>316</v>
      </c>
      <c r="B250" s="67">
        <f>4243-2985</f>
        <v>1258</v>
      </c>
      <c r="C250" s="67">
        <f>4243-2985</f>
        <v>1258</v>
      </c>
      <c r="D250" s="68">
        <v>2985</v>
      </c>
      <c r="E250" s="60"/>
    </row>
    <row r="251" spans="1:5" s="1" customFormat="1" ht="12.75" customHeight="1">
      <c r="A251" s="70" t="s">
        <v>317</v>
      </c>
      <c r="B251" s="67">
        <v>3683</v>
      </c>
      <c r="C251" s="67">
        <v>3683</v>
      </c>
      <c r="D251" s="68"/>
      <c r="E251" s="60"/>
    </row>
    <row r="252" spans="1:5" s="1" customFormat="1" ht="12.75" customHeight="1">
      <c r="A252" s="69" t="s">
        <v>318</v>
      </c>
      <c r="B252" s="67">
        <f>B253+B254+B255+B256+B257+B258+B259</f>
        <v>18456</v>
      </c>
      <c r="C252" s="67">
        <f>C253+C254+C255+C256+C257+C258+C259</f>
        <v>18456</v>
      </c>
      <c r="D252" s="68">
        <f>SUM(D253:D259)</f>
        <v>55</v>
      </c>
      <c r="E252" s="60"/>
    </row>
    <row r="253" spans="1:5" s="1" customFormat="1" ht="12.75" customHeight="1">
      <c r="A253" s="70" t="s">
        <v>119</v>
      </c>
      <c r="B253" s="67">
        <v>997</v>
      </c>
      <c r="C253" s="67">
        <v>997</v>
      </c>
      <c r="D253" s="68"/>
      <c r="E253" s="60"/>
    </row>
    <row r="254" spans="1:5" s="1" customFormat="1" ht="12.75" customHeight="1">
      <c r="A254" s="70" t="s">
        <v>120</v>
      </c>
      <c r="B254" s="67">
        <v>79</v>
      </c>
      <c r="C254" s="67">
        <v>79</v>
      </c>
      <c r="D254" s="68"/>
      <c r="E254" s="60"/>
    </row>
    <row r="255" spans="1:5" s="1" customFormat="1" ht="12.75" customHeight="1">
      <c r="A255" s="70" t="s">
        <v>319</v>
      </c>
      <c r="B255" s="67">
        <v>1932</v>
      </c>
      <c r="C255" s="67">
        <v>1932</v>
      </c>
      <c r="D255" s="68"/>
      <c r="E255" s="60"/>
    </row>
    <row r="256" spans="1:5" s="1" customFormat="1" ht="12.75" customHeight="1">
      <c r="A256" s="70" t="s">
        <v>320</v>
      </c>
      <c r="B256" s="67">
        <v>5705</v>
      </c>
      <c r="C256" s="67">
        <v>5705</v>
      </c>
      <c r="D256" s="68"/>
      <c r="E256" s="60"/>
    </row>
    <row r="257" spans="1:5" s="1" customFormat="1" ht="12.75" customHeight="1">
      <c r="A257" s="70" t="s">
        <v>321</v>
      </c>
      <c r="B257" s="67">
        <v>28</v>
      </c>
      <c r="C257" s="67">
        <v>28</v>
      </c>
      <c r="D257" s="68"/>
      <c r="E257" s="60"/>
    </row>
    <row r="258" spans="1:5" s="1" customFormat="1" ht="12.75" customHeight="1">
      <c r="A258" s="70" t="s">
        <v>322</v>
      </c>
      <c r="B258" s="67">
        <v>4435</v>
      </c>
      <c r="C258" s="67">
        <v>4435</v>
      </c>
      <c r="D258" s="68"/>
      <c r="E258" s="60"/>
    </row>
    <row r="259" spans="1:5" s="1" customFormat="1" ht="12.75" customHeight="1">
      <c r="A259" s="70" t="s">
        <v>323</v>
      </c>
      <c r="B259" s="67">
        <v>5280</v>
      </c>
      <c r="C259" s="67">
        <v>5280</v>
      </c>
      <c r="D259" s="68">
        <v>55</v>
      </c>
      <c r="E259" s="60"/>
    </row>
    <row r="260" spans="1:5" s="1" customFormat="1" ht="12.75" customHeight="1">
      <c r="A260" s="69" t="s">
        <v>324</v>
      </c>
      <c r="B260" s="67">
        <f>SUM(B261:B262)</f>
        <v>340</v>
      </c>
      <c r="C260" s="67">
        <f>SUM(C261:C262)</f>
        <v>340</v>
      </c>
      <c r="D260" s="68"/>
      <c r="E260" s="60"/>
    </row>
    <row r="261" spans="1:5" s="1" customFormat="1" ht="12.75" customHeight="1">
      <c r="A261" s="70" t="s">
        <v>119</v>
      </c>
      <c r="B261" s="67">
        <v>287</v>
      </c>
      <c r="C261" s="67">
        <v>287</v>
      </c>
      <c r="D261" s="68"/>
      <c r="E261" s="60"/>
    </row>
    <row r="262" spans="1:5" s="1" customFormat="1" ht="12.75" customHeight="1">
      <c r="A262" s="70" t="s">
        <v>325</v>
      </c>
      <c r="B262" s="67">
        <v>53</v>
      </c>
      <c r="C262" s="67">
        <v>53</v>
      </c>
      <c r="D262" s="68"/>
      <c r="E262" s="60"/>
    </row>
    <row r="263" spans="1:5" s="1" customFormat="1" ht="12.75" customHeight="1">
      <c r="A263" s="69" t="s">
        <v>326</v>
      </c>
      <c r="B263" s="67">
        <f>SUM(B264:B265)</f>
        <v>12752</v>
      </c>
      <c r="C263" s="67">
        <f>SUM(C264:C265)</f>
        <v>12752</v>
      </c>
      <c r="D263" s="68"/>
      <c r="E263" s="60"/>
    </row>
    <row r="264" spans="1:5" s="1" customFormat="1" ht="12.75" customHeight="1">
      <c r="A264" s="70" t="s">
        <v>327</v>
      </c>
      <c r="B264" s="67">
        <v>12552</v>
      </c>
      <c r="C264" s="67">
        <v>12552</v>
      </c>
      <c r="D264" s="68"/>
      <c r="E264" s="60"/>
    </row>
    <row r="265" spans="1:5" s="1" customFormat="1" ht="12.75" customHeight="1">
      <c r="A265" s="70" t="s">
        <v>328</v>
      </c>
      <c r="B265" s="67">
        <v>200</v>
      </c>
      <c r="C265" s="67">
        <v>200</v>
      </c>
      <c r="D265" s="68"/>
      <c r="E265" s="60"/>
    </row>
    <row r="266" spans="1:5" s="1" customFormat="1" ht="12.75" customHeight="1">
      <c r="A266" s="69" t="s">
        <v>329</v>
      </c>
      <c r="B266" s="67">
        <f>SUM(B267:B268)</f>
        <v>1406</v>
      </c>
      <c r="C266" s="67">
        <f>SUM(C267:C268)</f>
        <v>1406</v>
      </c>
      <c r="D266" s="68">
        <f>SUM(D267:D268)</f>
        <v>1044</v>
      </c>
      <c r="E266" s="60"/>
    </row>
    <row r="267" spans="1:5" s="1" customFormat="1" ht="12.75" customHeight="1">
      <c r="A267" s="70" t="s">
        <v>330</v>
      </c>
      <c r="B267" s="67">
        <v>528</v>
      </c>
      <c r="C267" s="67">
        <v>528</v>
      </c>
      <c r="D267" s="68">
        <v>632</v>
      </c>
      <c r="E267" s="60"/>
    </row>
    <row r="268" spans="1:5" s="1" customFormat="1" ht="12.75" customHeight="1">
      <c r="A268" s="70" t="s">
        <v>331</v>
      </c>
      <c r="B268" s="67">
        <v>878</v>
      </c>
      <c r="C268" s="67">
        <v>878</v>
      </c>
      <c r="D268" s="68">
        <v>412</v>
      </c>
      <c r="E268" s="60"/>
    </row>
    <row r="269" spans="1:5" s="1" customFormat="1" ht="12.75" customHeight="1">
      <c r="A269" s="69" t="s">
        <v>332</v>
      </c>
      <c r="B269" s="67">
        <f>SUM(B270:B271)</f>
        <v>602</v>
      </c>
      <c r="C269" s="67">
        <f>SUM(C270:C271)</f>
        <v>602</v>
      </c>
      <c r="D269" s="68"/>
      <c r="E269" s="60"/>
    </row>
    <row r="270" spans="1:5" s="1" customFormat="1" ht="12.75" customHeight="1">
      <c r="A270" s="70" t="s">
        <v>333</v>
      </c>
      <c r="B270" s="67">
        <v>516</v>
      </c>
      <c r="C270" s="67">
        <v>516</v>
      </c>
      <c r="D270" s="68"/>
      <c r="E270" s="60"/>
    </row>
    <row r="271" spans="1:5" s="1" customFormat="1" ht="12.75" customHeight="1">
      <c r="A271" s="70" t="s">
        <v>334</v>
      </c>
      <c r="B271" s="67">
        <v>86</v>
      </c>
      <c r="C271" s="67">
        <v>86</v>
      </c>
      <c r="D271" s="68"/>
      <c r="E271" s="60"/>
    </row>
    <row r="272" spans="1:5" s="1" customFormat="1" ht="12.75" customHeight="1">
      <c r="A272" s="70" t="s">
        <v>335</v>
      </c>
      <c r="B272" s="67">
        <f>B273</f>
        <v>19390</v>
      </c>
      <c r="C272" s="67">
        <f>C273</f>
        <v>39390</v>
      </c>
      <c r="D272" s="68">
        <f>D273</f>
        <v>1973</v>
      </c>
      <c r="E272" s="60"/>
    </row>
    <row r="273" spans="1:5" s="1" customFormat="1" ht="12.75" customHeight="1">
      <c r="A273" s="71" t="s">
        <v>336</v>
      </c>
      <c r="B273" s="67">
        <f>240+20428-66-1212</f>
        <v>19390</v>
      </c>
      <c r="C273" s="67">
        <f>240+20428-66-1212+20000</f>
        <v>39390</v>
      </c>
      <c r="D273" s="68">
        <v>1973</v>
      </c>
      <c r="E273" s="60"/>
    </row>
    <row r="274" spans="1:5" s="1" customFormat="1" ht="12.75" customHeight="1">
      <c r="A274" s="69" t="s">
        <v>337</v>
      </c>
      <c r="B274" s="67">
        <f>B275+B276+B277+B278</f>
        <v>2622</v>
      </c>
      <c r="C274" s="67">
        <f>C275+C276+C277+C278</f>
        <v>2622</v>
      </c>
      <c r="D274" s="68"/>
      <c r="E274" s="60"/>
    </row>
    <row r="275" spans="1:5" s="1" customFormat="1" ht="12.75" customHeight="1">
      <c r="A275" s="69" t="s">
        <v>338</v>
      </c>
      <c r="B275" s="67">
        <v>650</v>
      </c>
      <c r="C275" s="67">
        <v>650</v>
      </c>
      <c r="D275" s="68"/>
      <c r="E275" s="60"/>
    </row>
    <row r="276" spans="1:5" s="1" customFormat="1" ht="12.75" customHeight="1">
      <c r="A276" s="69" t="s">
        <v>339</v>
      </c>
      <c r="B276" s="67">
        <v>456</v>
      </c>
      <c r="C276" s="67">
        <v>456</v>
      </c>
      <c r="D276" s="68"/>
      <c r="E276" s="60"/>
    </row>
    <row r="277" spans="1:5" s="1" customFormat="1" ht="12.75" customHeight="1">
      <c r="A277" s="69" t="s">
        <v>340</v>
      </c>
      <c r="B277" s="67">
        <v>1461</v>
      </c>
      <c r="C277" s="67">
        <v>1461</v>
      </c>
      <c r="D277" s="68"/>
      <c r="E277" s="60"/>
    </row>
    <row r="278" spans="1:5" s="1" customFormat="1" ht="12.75" customHeight="1">
      <c r="A278" s="72" t="s">
        <v>341</v>
      </c>
      <c r="B278" s="67">
        <v>55</v>
      </c>
      <c r="C278" s="67">
        <v>55</v>
      </c>
      <c r="D278" s="68"/>
      <c r="E278" s="60"/>
    </row>
    <row r="279" spans="1:5" s="1" customFormat="1" ht="12.75" customHeight="1">
      <c r="A279" s="69" t="s">
        <v>342</v>
      </c>
      <c r="B279" s="67">
        <f>B280</f>
        <v>6721</v>
      </c>
      <c r="C279" s="67">
        <f>C280</f>
        <v>6721</v>
      </c>
      <c r="D279" s="68">
        <f>D280</f>
        <v>244</v>
      </c>
      <c r="E279" s="60"/>
    </row>
    <row r="280" spans="1:5" s="1" customFormat="1" ht="12.75" customHeight="1">
      <c r="A280" s="72" t="s">
        <v>342</v>
      </c>
      <c r="B280" s="67">
        <f>6965-244</f>
        <v>6721</v>
      </c>
      <c r="C280" s="67">
        <f>6965-244</f>
        <v>6721</v>
      </c>
      <c r="D280" s="68">
        <v>244</v>
      </c>
      <c r="E280" s="60"/>
    </row>
    <row r="281" spans="1:5" s="1" customFormat="1" ht="12.75" customHeight="1">
      <c r="A281" s="35" t="s">
        <v>343</v>
      </c>
      <c r="B281" s="67">
        <f>B282+B286+B290+B293+B302+B304+B308+B311+B313+B316+B319+B324+B326</f>
        <v>135051</v>
      </c>
      <c r="C281" s="67">
        <f>C282+C286+C290+C293+C302+C304+C308+C311+C313+C316+C319+C324+C326</f>
        <v>135051</v>
      </c>
      <c r="D281" s="68">
        <f>D282+D286+D290+D293+D302+D304+D308+D311+D313+D316+D319+D324+D326</f>
        <v>7471</v>
      </c>
      <c r="E281" s="60"/>
    </row>
    <row r="282" spans="1:5" s="1" customFormat="1" ht="12.75" customHeight="1">
      <c r="A282" s="69" t="s">
        <v>344</v>
      </c>
      <c r="B282" s="67">
        <f>SUM(B283:B285)</f>
        <v>6894</v>
      </c>
      <c r="C282" s="67">
        <f>SUM(C283:C285)</f>
        <v>6894</v>
      </c>
      <c r="D282" s="68"/>
      <c r="E282" s="60"/>
    </row>
    <row r="283" spans="1:5" s="1" customFormat="1" ht="12.75" customHeight="1">
      <c r="A283" s="70" t="s">
        <v>119</v>
      </c>
      <c r="B283" s="67">
        <v>2190</v>
      </c>
      <c r="C283" s="67">
        <v>2190</v>
      </c>
      <c r="D283" s="68"/>
      <c r="E283" s="60"/>
    </row>
    <row r="284" spans="1:5" s="1" customFormat="1" ht="12.75" customHeight="1">
      <c r="A284" s="70" t="s">
        <v>120</v>
      </c>
      <c r="B284" s="67">
        <v>4457</v>
      </c>
      <c r="C284" s="67">
        <v>4457</v>
      </c>
      <c r="D284" s="68"/>
      <c r="E284" s="60"/>
    </row>
    <row r="285" spans="1:5" s="1" customFormat="1" ht="12.75" customHeight="1">
      <c r="A285" s="70" t="s">
        <v>345</v>
      </c>
      <c r="B285" s="67">
        <v>247</v>
      </c>
      <c r="C285" s="67">
        <v>247</v>
      </c>
      <c r="D285" s="68"/>
      <c r="E285" s="60"/>
    </row>
    <row r="286" spans="1:5" s="1" customFormat="1" ht="12.75" customHeight="1">
      <c r="A286" s="69" t="s">
        <v>346</v>
      </c>
      <c r="B286" s="67">
        <f>SUM(B287:B289)</f>
        <v>7749</v>
      </c>
      <c r="C286" s="67">
        <f>SUM(C287:C289)</f>
        <v>7749</v>
      </c>
      <c r="D286" s="68">
        <f>SUM(D287:D289)</f>
        <v>387</v>
      </c>
      <c r="E286" s="60"/>
    </row>
    <row r="287" spans="1:5" s="1" customFormat="1" ht="12.75" customHeight="1">
      <c r="A287" s="70" t="s">
        <v>347</v>
      </c>
      <c r="B287" s="67">
        <v>3386</v>
      </c>
      <c r="C287" s="67">
        <v>3386</v>
      </c>
      <c r="D287" s="68"/>
      <c r="E287" s="60"/>
    </row>
    <row r="288" spans="1:5" s="1" customFormat="1" ht="12.75" customHeight="1">
      <c r="A288" s="70" t="s">
        <v>348</v>
      </c>
      <c r="B288" s="67">
        <v>2863</v>
      </c>
      <c r="C288" s="67">
        <v>2863</v>
      </c>
      <c r="D288" s="68"/>
      <c r="E288" s="60"/>
    </row>
    <row r="289" spans="1:5" s="1" customFormat="1" ht="12.75" customHeight="1">
      <c r="A289" s="70" t="s">
        <v>349</v>
      </c>
      <c r="B289" s="67">
        <v>1500</v>
      </c>
      <c r="C289" s="67">
        <v>1500</v>
      </c>
      <c r="D289" s="68">
        <v>387</v>
      </c>
      <c r="E289" s="60"/>
    </row>
    <row r="290" spans="1:5" s="1" customFormat="1" ht="12.75" customHeight="1">
      <c r="A290" s="69" t="s">
        <v>350</v>
      </c>
      <c r="B290" s="67">
        <f>SUM(B291:B292)</f>
        <v>31607</v>
      </c>
      <c r="C290" s="67">
        <f>SUM(C291:C292)</f>
        <v>31607</v>
      </c>
      <c r="D290" s="68">
        <f>SUM(D291:D292)</f>
        <v>169</v>
      </c>
      <c r="E290" s="60"/>
    </row>
    <row r="291" spans="1:5" s="1" customFormat="1" ht="12.75" customHeight="1">
      <c r="A291" s="70" t="s">
        <v>351</v>
      </c>
      <c r="B291" s="67">
        <v>31150</v>
      </c>
      <c r="C291" s="67">
        <v>31150</v>
      </c>
      <c r="D291" s="68"/>
      <c r="E291" s="60"/>
    </row>
    <row r="292" spans="1:5" s="1" customFormat="1" ht="12.75" customHeight="1">
      <c r="A292" s="70" t="s">
        <v>352</v>
      </c>
      <c r="B292" s="67">
        <f>494-37</f>
        <v>457</v>
      </c>
      <c r="C292" s="67">
        <f>494-37</f>
        <v>457</v>
      </c>
      <c r="D292" s="68">
        <f>37+132</f>
        <v>169</v>
      </c>
      <c r="E292" s="60"/>
    </row>
    <row r="293" spans="1:5" s="1" customFormat="1" ht="12.75" customHeight="1">
      <c r="A293" s="69" t="s">
        <v>353</v>
      </c>
      <c r="B293" s="67">
        <f>SUM(B294:B301)</f>
        <v>39353</v>
      </c>
      <c r="C293" s="67">
        <f>SUM(C294:C301)</f>
        <v>39353</v>
      </c>
      <c r="D293" s="68">
        <f>SUM(D294:D301)</f>
        <v>1484</v>
      </c>
      <c r="E293" s="60"/>
    </row>
    <row r="294" spans="1:5" s="1" customFormat="1" ht="12.75" customHeight="1">
      <c r="A294" s="70" t="s">
        <v>354</v>
      </c>
      <c r="B294" s="67">
        <v>4000</v>
      </c>
      <c r="C294" s="67">
        <v>4000</v>
      </c>
      <c r="D294" s="68"/>
      <c r="E294" s="60"/>
    </row>
    <row r="295" spans="1:5" s="1" customFormat="1" ht="12.75" customHeight="1">
      <c r="A295" s="70" t="s">
        <v>355</v>
      </c>
      <c r="B295" s="67">
        <v>3270</v>
      </c>
      <c r="C295" s="67">
        <v>3270</v>
      </c>
      <c r="D295" s="68"/>
      <c r="E295" s="60"/>
    </row>
    <row r="296" spans="1:5" s="1" customFormat="1" ht="12.75" customHeight="1">
      <c r="A296" s="70" t="s">
        <v>356</v>
      </c>
      <c r="B296" s="67">
        <v>2103</v>
      </c>
      <c r="C296" s="67">
        <v>2103</v>
      </c>
      <c r="D296" s="68"/>
      <c r="E296" s="60"/>
    </row>
    <row r="297" spans="1:5" s="1" customFormat="1" ht="12.75" customHeight="1">
      <c r="A297" s="70" t="s">
        <v>357</v>
      </c>
      <c r="B297" s="67">
        <v>3622</v>
      </c>
      <c r="C297" s="67">
        <v>3622</v>
      </c>
      <c r="D297" s="68"/>
      <c r="E297" s="60"/>
    </row>
    <row r="298" spans="1:5" s="1" customFormat="1" ht="12.75" customHeight="1">
      <c r="A298" s="70" t="s">
        <v>358</v>
      </c>
      <c r="B298" s="67">
        <v>22428</v>
      </c>
      <c r="C298" s="67">
        <v>22428</v>
      </c>
      <c r="D298" s="68">
        <v>1100</v>
      </c>
      <c r="E298" s="60"/>
    </row>
    <row r="299" spans="1:5" s="1" customFormat="1" ht="12.75" customHeight="1">
      <c r="A299" s="70" t="s">
        <v>359</v>
      </c>
      <c r="B299" s="67">
        <v>616</v>
      </c>
      <c r="C299" s="67">
        <v>616</v>
      </c>
      <c r="D299" s="68">
        <v>384</v>
      </c>
      <c r="E299" s="60"/>
    </row>
    <row r="300" spans="1:5" s="1" customFormat="1" ht="12.75" customHeight="1">
      <c r="A300" s="70" t="s">
        <v>360</v>
      </c>
      <c r="B300" s="67">
        <v>4</v>
      </c>
      <c r="C300" s="67">
        <v>4</v>
      </c>
      <c r="D300" s="68"/>
      <c r="E300" s="60"/>
    </row>
    <row r="301" spans="1:5" s="1" customFormat="1" ht="12.75" customHeight="1">
      <c r="A301" s="70" t="s">
        <v>361</v>
      </c>
      <c r="B301" s="67">
        <v>3310</v>
      </c>
      <c r="C301" s="67">
        <v>3310</v>
      </c>
      <c r="D301" s="68"/>
      <c r="E301" s="60"/>
    </row>
    <row r="302" spans="1:5" s="1" customFormat="1" ht="12.75" customHeight="1">
      <c r="A302" s="69" t="s">
        <v>362</v>
      </c>
      <c r="B302" s="67"/>
      <c r="C302" s="67"/>
      <c r="D302" s="68">
        <f>D303</f>
        <v>526</v>
      </c>
      <c r="E302" s="60"/>
    </row>
    <row r="303" spans="1:5" s="1" customFormat="1" ht="12.75" customHeight="1">
      <c r="A303" s="72" t="s">
        <v>363</v>
      </c>
      <c r="B303" s="67"/>
      <c r="C303" s="67"/>
      <c r="D303" s="68">
        <f>523+3</f>
        <v>526</v>
      </c>
      <c r="E303" s="60"/>
    </row>
    <row r="304" spans="1:5" s="1" customFormat="1" ht="12.75" customHeight="1">
      <c r="A304" s="69" t="s">
        <v>364</v>
      </c>
      <c r="B304" s="67">
        <f>SUM(B305:B307)</f>
        <v>7795</v>
      </c>
      <c r="C304" s="67">
        <f>SUM(C305:C307)</f>
        <v>7795</v>
      </c>
      <c r="D304" s="68">
        <f>SUM(D305:D307)</f>
        <v>234</v>
      </c>
      <c r="E304" s="60"/>
    </row>
    <row r="305" spans="1:5" s="1" customFormat="1" ht="12.75" customHeight="1">
      <c r="A305" s="70" t="s">
        <v>365</v>
      </c>
      <c r="B305" s="67">
        <v>801</v>
      </c>
      <c r="C305" s="67">
        <v>801</v>
      </c>
      <c r="D305" s="68"/>
      <c r="E305" s="60"/>
    </row>
    <row r="306" spans="1:5" s="1" customFormat="1" ht="12.75" customHeight="1">
      <c r="A306" s="70" t="s">
        <v>366</v>
      </c>
      <c r="B306" s="67">
        <v>1631</v>
      </c>
      <c r="C306" s="67">
        <v>1631</v>
      </c>
      <c r="D306" s="68"/>
      <c r="E306" s="60"/>
    </row>
    <row r="307" spans="1:5" s="1" customFormat="1" ht="12.75" customHeight="1">
      <c r="A307" s="70" t="s">
        <v>367</v>
      </c>
      <c r="B307" s="67">
        <v>5363</v>
      </c>
      <c r="C307" s="67">
        <v>5363</v>
      </c>
      <c r="D307" s="68">
        <v>234</v>
      </c>
      <c r="E307" s="60"/>
    </row>
    <row r="308" spans="1:5" s="1" customFormat="1" ht="12.75" customHeight="1">
      <c r="A308" s="70" t="s">
        <v>368</v>
      </c>
      <c r="B308" s="67">
        <f>SUM(B309:B310)</f>
        <v>873</v>
      </c>
      <c r="C308" s="67">
        <f>SUM(C309:C310)</f>
        <v>873</v>
      </c>
      <c r="D308" s="68">
        <f>SUM(D309:D310)</f>
        <v>2967</v>
      </c>
      <c r="E308" s="60"/>
    </row>
    <row r="309" spans="1:5" s="1" customFormat="1" ht="12.75" customHeight="1">
      <c r="A309" s="70" t="s">
        <v>369</v>
      </c>
      <c r="B309" s="67">
        <v>342</v>
      </c>
      <c r="C309" s="67">
        <v>342</v>
      </c>
      <c r="D309" s="68">
        <v>2967</v>
      </c>
      <c r="E309" s="60"/>
    </row>
    <row r="310" spans="1:5" s="1" customFormat="1" ht="12.75" customHeight="1">
      <c r="A310" s="70" t="s">
        <v>370</v>
      </c>
      <c r="B310" s="67">
        <v>531</v>
      </c>
      <c r="C310" s="67">
        <v>531</v>
      </c>
      <c r="D310" s="68"/>
      <c r="E310" s="60"/>
    </row>
    <row r="311" spans="1:5" s="1" customFormat="1" ht="12.75" customHeight="1">
      <c r="A311" s="70" t="s">
        <v>371</v>
      </c>
      <c r="B311" s="67">
        <f>B312</f>
        <v>32066</v>
      </c>
      <c r="C311" s="67">
        <f>C312</f>
        <v>32066</v>
      </c>
      <c r="D311" s="68"/>
      <c r="E311" s="60"/>
    </row>
    <row r="312" spans="1:5" s="1" customFormat="1" ht="12.75" customHeight="1">
      <c r="A312" s="70" t="s">
        <v>372</v>
      </c>
      <c r="B312" s="67">
        <v>32066</v>
      </c>
      <c r="C312" s="67">
        <v>32066</v>
      </c>
      <c r="D312" s="68"/>
      <c r="E312" s="60"/>
    </row>
    <row r="313" spans="1:5" s="1" customFormat="1" ht="12.75" customHeight="1">
      <c r="A313" s="70" t="s">
        <v>373</v>
      </c>
      <c r="B313" s="67">
        <f>SUM(B314:B315)</f>
        <v>2480</v>
      </c>
      <c r="C313" s="67">
        <f>SUM(C314:C315)</f>
        <v>2480</v>
      </c>
      <c r="D313" s="68">
        <f>SUM(D314:D315)</f>
        <v>104</v>
      </c>
      <c r="E313" s="60"/>
    </row>
    <row r="314" spans="1:5" s="1" customFormat="1" ht="12.75" customHeight="1">
      <c r="A314" s="70" t="s">
        <v>374</v>
      </c>
      <c r="B314" s="67">
        <v>2430</v>
      </c>
      <c r="C314" s="67">
        <v>2430</v>
      </c>
      <c r="D314" s="68">
        <v>104</v>
      </c>
      <c r="E314" s="60"/>
    </row>
    <row r="315" spans="1:5" s="1" customFormat="1" ht="12.75" customHeight="1">
      <c r="A315" s="70" t="s">
        <v>375</v>
      </c>
      <c r="B315" s="67">
        <v>50</v>
      </c>
      <c r="C315" s="67">
        <v>50</v>
      </c>
      <c r="D315" s="68"/>
      <c r="E315" s="60"/>
    </row>
    <row r="316" spans="1:5" s="1" customFormat="1" ht="12.75" customHeight="1">
      <c r="A316" s="70" t="s">
        <v>376</v>
      </c>
      <c r="B316" s="67">
        <f>SUM(B317:B318)</f>
        <v>157</v>
      </c>
      <c r="C316" s="67">
        <f>SUM(C317:C318)</f>
        <v>157</v>
      </c>
      <c r="D316" s="68">
        <f>D317</f>
        <v>25</v>
      </c>
      <c r="E316" s="60"/>
    </row>
    <row r="317" spans="1:5" s="1" customFormat="1" ht="12.75" customHeight="1">
      <c r="A317" s="70" t="s">
        <v>377</v>
      </c>
      <c r="B317" s="67">
        <v>140</v>
      </c>
      <c r="C317" s="67">
        <v>140</v>
      </c>
      <c r="D317" s="68">
        <v>25</v>
      </c>
      <c r="E317" s="60"/>
    </row>
    <row r="318" spans="1:5" s="1" customFormat="1" ht="12.75" customHeight="1">
      <c r="A318" s="74" t="s">
        <v>378</v>
      </c>
      <c r="B318" s="67">
        <v>17</v>
      </c>
      <c r="C318" s="67">
        <v>17</v>
      </c>
      <c r="D318" s="68"/>
      <c r="E318" s="60"/>
    </row>
    <row r="319" spans="1:5" s="1" customFormat="1" ht="12.75" customHeight="1">
      <c r="A319" s="69" t="s">
        <v>379</v>
      </c>
      <c r="B319" s="67">
        <f>SUM(B320:B323)</f>
        <v>3094</v>
      </c>
      <c r="C319" s="67">
        <f>SUM(C320:C323)</f>
        <v>3094</v>
      </c>
      <c r="D319" s="68"/>
      <c r="E319" s="60"/>
    </row>
    <row r="320" spans="1:5" s="1" customFormat="1" ht="12.75" customHeight="1">
      <c r="A320" s="69" t="s">
        <v>338</v>
      </c>
      <c r="B320" s="67">
        <v>2262</v>
      </c>
      <c r="C320" s="67">
        <v>2262</v>
      </c>
      <c r="D320" s="68"/>
      <c r="E320" s="60"/>
    </row>
    <row r="321" spans="1:5" s="1" customFormat="1" ht="12.75" customHeight="1">
      <c r="A321" s="69" t="s">
        <v>380</v>
      </c>
      <c r="B321" s="67">
        <v>69</v>
      </c>
      <c r="C321" s="67">
        <v>69</v>
      </c>
      <c r="D321" s="68"/>
      <c r="E321" s="60"/>
    </row>
    <row r="322" spans="1:5" s="1" customFormat="1" ht="12.75" customHeight="1">
      <c r="A322" s="72" t="s">
        <v>381</v>
      </c>
      <c r="B322" s="67">
        <v>34</v>
      </c>
      <c r="C322" s="67">
        <v>34</v>
      </c>
      <c r="D322" s="68"/>
      <c r="E322" s="60"/>
    </row>
    <row r="323" spans="1:5" s="1" customFormat="1" ht="12.75" customHeight="1">
      <c r="A323" s="72" t="s">
        <v>382</v>
      </c>
      <c r="B323" s="67">
        <v>729</v>
      </c>
      <c r="C323" s="67">
        <v>729</v>
      </c>
      <c r="D323" s="68"/>
      <c r="E323" s="60"/>
    </row>
    <row r="324" spans="1:5" s="1" customFormat="1" ht="12.75" customHeight="1">
      <c r="A324" s="69" t="s">
        <v>383</v>
      </c>
      <c r="B324" s="67">
        <f>B325</f>
        <v>280</v>
      </c>
      <c r="C324" s="67">
        <f>C325</f>
        <v>280</v>
      </c>
      <c r="D324" s="68"/>
      <c r="E324" s="60"/>
    </row>
    <row r="325" spans="1:5" s="1" customFormat="1" ht="12.75" customHeight="1">
      <c r="A325" s="72" t="s">
        <v>383</v>
      </c>
      <c r="B325" s="67">
        <v>280</v>
      </c>
      <c r="C325" s="67">
        <v>280</v>
      </c>
      <c r="D325" s="68"/>
      <c r="E325" s="60"/>
    </row>
    <row r="326" spans="1:5" s="1" customFormat="1" ht="12.75" customHeight="1">
      <c r="A326" s="69" t="s">
        <v>384</v>
      </c>
      <c r="B326" s="67">
        <f>B327</f>
        <v>2703</v>
      </c>
      <c r="C326" s="67">
        <f>C327</f>
        <v>2703</v>
      </c>
      <c r="D326" s="68">
        <f>D327</f>
        <v>1575</v>
      </c>
      <c r="E326" s="60"/>
    </row>
    <row r="327" spans="1:5" s="1" customFormat="1" ht="12.75" customHeight="1">
      <c r="A327" s="72" t="s">
        <v>384</v>
      </c>
      <c r="B327" s="67">
        <f>4278-1575</f>
        <v>2703</v>
      </c>
      <c r="C327" s="67">
        <f>4278-1575</f>
        <v>2703</v>
      </c>
      <c r="D327" s="68">
        <v>1575</v>
      </c>
      <c r="E327" s="60"/>
    </row>
    <row r="328" spans="1:5" s="1" customFormat="1" ht="12.75" customHeight="1">
      <c r="A328" s="35" t="s">
        <v>385</v>
      </c>
      <c r="B328" s="67">
        <f>B329+B332+B334+B337+B340</f>
        <v>5856</v>
      </c>
      <c r="C328" s="67">
        <f>C329+C332+C334+C337+C340</f>
        <v>5856</v>
      </c>
      <c r="D328" s="68">
        <f>D329+D332+D334+D337+D340</f>
        <v>23260</v>
      </c>
      <c r="E328" s="60"/>
    </row>
    <row r="329" spans="1:5" s="1" customFormat="1" ht="12.75" customHeight="1">
      <c r="A329" s="69" t="s">
        <v>386</v>
      </c>
      <c r="B329" s="67">
        <f>SUM(B330:B331)</f>
        <v>3560</v>
      </c>
      <c r="C329" s="67">
        <f>SUM(C330:C331)</f>
        <v>3560</v>
      </c>
      <c r="D329" s="68"/>
      <c r="E329" s="60"/>
    </row>
    <row r="330" spans="1:5" s="1" customFormat="1" ht="12.75" customHeight="1">
      <c r="A330" s="70" t="s">
        <v>119</v>
      </c>
      <c r="B330" s="67">
        <v>3351</v>
      </c>
      <c r="C330" s="67">
        <v>3351</v>
      </c>
      <c r="D330" s="68"/>
      <c r="E330" s="60"/>
    </row>
    <row r="331" spans="1:5" s="1" customFormat="1" ht="12.75" customHeight="1">
      <c r="A331" s="70" t="s">
        <v>120</v>
      </c>
      <c r="B331" s="67">
        <v>209</v>
      </c>
      <c r="C331" s="67">
        <v>209</v>
      </c>
      <c r="D331" s="68"/>
      <c r="E331" s="60"/>
    </row>
    <row r="332" spans="1:5" s="1" customFormat="1" ht="12.75" customHeight="1">
      <c r="A332" s="69" t="s">
        <v>387</v>
      </c>
      <c r="B332" s="67">
        <f>B333</f>
        <v>536</v>
      </c>
      <c r="C332" s="67">
        <f>C333</f>
        <v>536</v>
      </c>
      <c r="D332" s="68"/>
      <c r="E332" s="60"/>
    </row>
    <row r="333" spans="1:5" s="1" customFormat="1" ht="12.75" customHeight="1">
      <c r="A333" s="72" t="s">
        <v>388</v>
      </c>
      <c r="B333" s="67">
        <v>536</v>
      </c>
      <c r="C333" s="67">
        <v>536</v>
      </c>
      <c r="D333" s="68"/>
      <c r="E333" s="60"/>
    </row>
    <row r="334" spans="1:5" s="1" customFormat="1" ht="12.75" customHeight="1">
      <c r="A334" s="69" t="s">
        <v>389</v>
      </c>
      <c r="B334" s="67">
        <f>SUM(B335:B336)</f>
        <v>199</v>
      </c>
      <c r="C334" s="67">
        <f>SUM(C335:C336)</f>
        <v>199</v>
      </c>
      <c r="D334" s="68">
        <f>SUM(D335:D336)</f>
        <v>22304</v>
      </c>
      <c r="E334" s="60"/>
    </row>
    <row r="335" spans="1:5" s="1" customFormat="1" ht="12.75" customHeight="1">
      <c r="A335" s="70" t="s">
        <v>390</v>
      </c>
      <c r="B335" s="67"/>
      <c r="C335" s="67"/>
      <c r="D335" s="68">
        <f>20884+1420</f>
        <v>22304</v>
      </c>
      <c r="E335" s="60"/>
    </row>
    <row r="336" spans="1:5" s="1" customFormat="1" ht="12.75" customHeight="1">
      <c r="A336" s="70" t="s">
        <v>391</v>
      </c>
      <c r="B336" s="67">
        <v>199</v>
      </c>
      <c r="C336" s="67">
        <v>199</v>
      </c>
      <c r="D336" s="68"/>
      <c r="E336" s="60"/>
    </row>
    <row r="337" spans="1:5" s="1" customFormat="1" ht="12.75" customHeight="1">
      <c r="A337" s="69" t="s">
        <v>392</v>
      </c>
      <c r="B337" s="67">
        <f>SUM(B338:B339)</f>
        <v>1561</v>
      </c>
      <c r="C337" s="67">
        <f>SUM(C338:C339)</f>
        <v>1561</v>
      </c>
      <c r="D337" s="68"/>
      <c r="E337" s="60"/>
    </row>
    <row r="338" spans="1:5" s="1" customFormat="1" ht="12.75" customHeight="1">
      <c r="A338" s="74" t="s">
        <v>393</v>
      </c>
      <c r="B338" s="67">
        <v>1546</v>
      </c>
      <c r="C338" s="67">
        <v>1546</v>
      </c>
      <c r="D338" s="68"/>
      <c r="E338" s="60"/>
    </row>
    <row r="339" spans="1:5" s="1" customFormat="1" ht="12.75" customHeight="1">
      <c r="A339" s="74" t="s">
        <v>394</v>
      </c>
      <c r="B339" s="67">
        <v>15</v>
      </c>
      <c r="C339" s="67">
        <v>15</v>
      </c>
      <c r="D339" s="68"/>
      <c r="E339" s="60"/>
    </row>
    <row r="340" spans="1:5" s="1" customFormat="1" ht="12.75" customHeight="1">
      <c r="A340" s="69" t="s">
        <v>395</v>
      </c>
      <c r="B340" s="67"/>
      <c r="C340" s="67"/>
      <c r="D340" s="68">
        <f>D341</f>
        <v>956</v>
      </c>
      <c r="E340" s="60"/>
    </row>
    <row r="341" spans="1:5" s="1" customFormat="1" ht="12.75" customHeight="1">
      <c r="A341" s="70" t="s">
        <v>396</v>
      </c>
      <c r="B341" s="67"/>
      <c r="C341" s="67"/>
      <c r="D341" s="68">
        <v>956</v>
      </c>
      <c r="E341" s="60"/>
    </row>
    <row r="342" spans="1:5" s="1" customFormat="1" ht="12.75" customHeight="1">
      <c r="A342" s="35" t="s">
        <v>397</v>
      </c>
      <c r="B342" s="67">
        <f>B343+B348+B350+B353+B355</f>
        <v>282490</v>
      </c>
      <c r="C342" s="67">
        <f>C343+C348+C350+C353+C355</f>
        <v>282490</v>
      </c>
      <c r="D342" s="68"/>
      <c r="E342" s="60"/>
    </row>
    <row r="343" spans="1:5" s="1" customFormat="1" ht="12.75" customHeight="1">
      <c r="A343" s="69" t="s">
        <v>398</v>
      </c>
      <c r="B343" s="67">
        <f>SUM(B344:B347)</f>
        <v>26358</v>
      </c>
      <c r="C343" s="67">
        <f>SUM(C344:C347)</f>
        <v>26358</v>
      </c>
      <c r="D343" s="68"/>
      <c r="E343" s="60"/>
    </row>
    <row r="344" spans="1:5" s="1" customFormat="1" ht="12.75" customHeight="1">
      <c r="A344" s="70" t="s">
        <v>119</v>
      </c>
      <c r="B344" s="67">
        <v>13684</v>
      </c>
      <c r="C344" s="67">
        <v>13684</v>
      </c>
      <c r="D344" s="68"/>
      <c r="E344" s="60"/>
    </row>
    <row r="345" spans="1:5" s="1" customFormat="1" ht="12.75" customHeight="1">
      <c r="A345" s="70" t="s">
        <v>120</v>
      </c>
      <c r="B345" s="67">
        <v>8834</v>
      </c>
      <c r="C345" s="67">
        <v>8834</v>
      </c>
      <c r="D345" s="68"/>
      <c r="E345" s="60"/>
    </row>
    <row r="346" spans="1:5" s="1" customFormat="1" ht="12.75" customHeight="1">
      <c r="A346" s="70" t="s">
        <v>399</v>
      </c>
      <c r="B346" s="67">
        <v>924</v>
      </c>
      <c r="C346" s="67">
        <v>924</v>
      </c>
      <c r="D346" s="68"/>
      <c r="E346" s="60"/>
    </row>
    <row r="347" spans="1:5" s="1" customFormat="1" ht="12.75" customHeight="1">
      <c r="A347" s="70" t="s">
        <v>400</v>
      </c>
      <c r="B347" s="67">
        <v>2916</v>
      </c>
      <c r="C347" s="67">
        <v>2916</v>
      </c>
      <c r="D347" s="68"/>
      <c r="E347" s="60"/>
    </row>
    <row r="348" spans="1:5" s="1" customFormat="1" ht="12.75" customHeight="1">
      <c r="A348" s="69" t="s">
        <v>401</v>
      </c>
      <c r="B348" s="67">
        <f>B349</f>
        <v>77169</v>
      </c>
      <c r="C348" s="67">
        <f>C349</f>
        <v>77169</v>
      </c>
      <c r="D348" s="68"/>
      <c r="E348" s="60"/>
    </row>
    <row r="349" spans="1:5" s="1" customFormat="1" ht="12.75" customHeight="1">
      <c r="A349" s="72" t="s">
        <v>402</v>
      </c>
      <c r="B349" s="67">
        <v>77169</v>
      </c>
      <c r="C349" s="67">
        <v>77169</v>
      </c>
      <c r="D349" s="68"/>
      <c r="E349" s="60"/>
    </row>
    <row r="350" spans="1:5" s="1" customFormat="1" ht="12.75" customHeight="1">
      <c r="A350" s="69" t="s">
        <v>403</v>
      </c>
      <c r="B350" s="67">
        <f>SUM(B351:B352)</f>
        <v>171687</v>
      </c>
      <c r="C350" s="67">
        <f>SUM(C351:C352)</f>
        <v>171687</v>
      </c>
      <c r="D350" s="68"/>
      <c r="E350" s="60"/>
    </row>
    <row r="351" spans="1:5" s="1" customFormat="1" ht="12.75" customHeight="1">
      <c r="A351" s="72" t="s">
        <v>403</v>
      </c>
      <c r="B351" s="67">
        <v>171592</v>
      </c>
      <c r="C351" s="67">
        <f>171592</f>
        <v>171592</v>
      </c>
      <c r="D351" s="68"/>
      <c r="E351" s="60"/>
    </row>
    <row r="352" spans="1:5" s="1" customFormat="1" ht="12.75" customHeight="1">
      <c r="A352" s="72" t="s">
        <v>404</v>
      </c>
      <c r="B352" s="67">
        <v>95</v>
      </c>
      <c r="C352" s="67">
        <v>95</v>
      </c>
      <c r="D352" s="68"/>
      <c r="E352" s="60"/>
    </row>
    <row r="353" spans="1:5" s="1" customFormat="1" ht="12.75" customHeight="1">
      <c r="A353" s="69" t="s">
        <v>405</v>
      </c>
      <c r="B353" s="67">
        <f>B354</f>
        <v>679</v>
      </c>
      <c r="C353" s="67">
        <f>C354</f>
        <v>679</v>
      </c>
      <c r="D353" s="68"/>
      <c r="E353" s="60"/>
    </row>
    <row r="354" spans="1:5" s="1" customFormat="1" ht="12.75" customHeight="1">
      <c r="A354" s="72" t="s">
        <v>405</v>
      </c>
      <c r="B354" s="67">
        <v>679</v>
      </c>
      <c r="C354" s="67">
        <v>679</v>
      </c>
      <c r="D354" s="68"/>
      <c r="E354" s="60"/>
    </row>
    <row r="355" spans="1:5" s="1" customFormat="1" ht="12.75" customHeight="1">
      <c r="A355" s="69" t="s">
        <v>406</v>
      </c>
      <c r="B355" s="67">
        <f>B356</f>
        <v>6597</v>
      </c>
      <c r="C355" s="67">
        <f>C356</f>
        <v>6597</v>
      </c>
      <c r="D355" s="68"/>
      <c r="E355" s="60"/>
    </row>
    <row r="356" spans="1:5" s="1" customFormat="1" ht="12.75" customHeight="1">
      <c r="A356" s="72" t="s">
        <v>406</v>
      </c>
      <c r="B356" s="67">
        <v>6597</v>
      </c>
      <c r="C356" s="67">
        <v>6597</v>
      </c>
      <c r="D356" s="68"/>
      <c r="E356" s="60"/>
    </row>
    <row r="357" spans="1:5" s="1" customFormat="1" ht="12.75" customHeight="1">
      <c r="A357" s="35" t="s">
        <v>407</v>
      </c>
      <c r="B357" s="67">
        <f>B358+B369+B385+B396+B398</f>
        <v>94172</v>
      </c>
      <c r="C357" s="67">
        <f>C358+C369+C385+C396+C398</f>
        <v>94172</v>
      </c>
      <c r="D357" s="68">
        <f>D358+D369+D385+D396+D398</f>
        <v>7031</v>
      </c>
      <c r="E357" s="60"/>
    </row>
    <row r="358" spans="1:5" s="1" customFormat="1" ht="12.75" customHeight="1">
      <c r="A358" s="69" t="s">
        <v>408</v>
      </c>
      <c r="B358" s="67">
        <f>SUM(B359:B368)</f>
        <v>28191</v>
      </c>
      <c r="C358" s="67">
        <f>SUM(C359:C368)</f>
        <v>28191</v>
      </c>
      <c r="D358" s="68">
        <f>SUM(D359:D368)</f>
        <v>1158</v>
      </c>
      <c r="E358" s="60"/>
    </row>
    <row r="359" spans="1:5" s="1" customFormat="1" ht="12.75" customHeight="1">
      <c r="A359" s="70" t="s">
        <v>119</v>
      </c>
      <c r="B359" s="67">
        <v>2222</v>
      </c>
      <c r="C359" s="67">
        <v>2222</v>
      </c>
      <c r="D359" s="68"/>
      <c r="E359" s="60"/>
    </row>
    <row r="360" spans="1:5" s="1" customFormat="1" ht="12.75" customHeight="1">
      <c r="A360" s="70" t="s">
        <v>120</v>
      </c>
      <c r="B360" s="67">
        <v>2018</v>
      </c>
      <c r="C360" s="67">
        <v>2018</v>
      </c>
      <c r="D360" s="68"/>
      <c r="E360" s="60"/>
    </row>
    <row r="361" spans="1:5" s="1" customFormat="1" ht="12.75" customHeight="1">
      <c r="A361" s="70" t="s">
        <v>134</v>
      </c>
      <c r="B361" s="67">
        <v>3252</v>
      </c>
      <c r="C361" s="67">
        <v>3252</v>
      </c>
      <c r="D361" s="68"/>
      <c r="E361" s="60"/>
    </row>
    <row r="362" spans="1:5" s="1" customFormat="1" ht="12.75" customHeight="1">
      <c r="A362" s="70" t="s">
        <v>409</v>
      </c>
      <c r="B362" s="67">
        <v>70</v>
      </c>
      <c r="C362" s="67">
        <v>70</v>
      </c>
      <c r="D362" s="68"/>
      <c r="E362" s="60"/>
    </row>
    <row r="363" spans="1:5" s="1" customFormat="1" ht="12.75" customHeight="1">
      <c r="A363" s="70" t="s">
        <v>410</v>
      </c>
      <c r="B363" s="67">
        <v>76</v>
      </c>
      <c r="C363" s="67">
        <v>76</v>
      </c>
      <c r="D363" s="68"/>
      <c r="E363" s="60"/>
    </row>
    <row r="364" spans="1:5" s="1" customFormat="1" ht="12.75" customHeight="1">
      <c r="A364" s="70" t="s">
        <v>411</v>
      </c>
      <c r="B364" s="67">
        <v>3</v>
      </c>
      <c r="C364" s="67">
        <v>3</v>
      </c>
      <c r="D364" s="68"/>
      <c r="E364" s="60"/>
    </row>
    <row r="365" spans="1:5" s="1" customFormat="1" ht="12.75" customHeight="1">
      <c r="A365" s="70" t="s">
        <v>412</v>
      </c>
      <c r="B365" s="67">
        <v>50</v>
      </c>
      <c r="C365" s="67">
        <v>50</v>
      </c>
      <c r="D365" s="68"/>
      <c r="E365" s="60"/>
    </row>
    <row r="366" spans="1:5" s="1" customFormat="1" ht="12.75" customHeight="1">
      <c r="A366" s="70" t="s">
        <v>413</v>
      </c>
      <c r="B366" s="67">
        <f>1952-1158</f>
        <v>794</v>
      </c>
      <c r="C366" s="67">
        <f>1952-1158</f>
        <v>794</v>
      </c>
      <c r="D366" s="68">
        <v>1158</v>
      </c>
      <c r="E366" s="60"/>
    </row>
    <row r="367" spans="1:5" s="1" customFormat="1" ht="12.75" customHeight="1">
      <c r="A367" s="70" t="s">
        <v>414</v>
      </c>
      <c r="B367" s="67">
        <v>18700</v>
      </c>
      <c r="C367" s="67">
        <v>18700</v>
      </c>
      <c r="D367" s="68"/>
      <c r="E367" s="60"/>
    </row>
    <row r="368" spans="1:5" s="1" customFormat="1" ht="12.75" customHeight="1">
      <c r="A368" s="70" t="s">
        <v>415</v>
      </c>
      <c r="B368" s="67">
        <v>1006</v>
      </c>
      <c r="C368" s="67">
        <v>1006</v>
      </c>
      <c r="D368" s="68"/>
      <c r="E368" s="60"/>
    </row>
    <row r="369" spans="1:5" s="1" customFormat="1" ht="12.75" customHeight="1">
      <c r="A369" s="69" t="s">
        <v>416</v>
      </c>
      <c r="B369" s="67">
        <f>SUM(B370:B384)</f>
        <v>42917</v>
      </c>
      <c r="C369" s="67">
        <f>SUM(C370:C384)</f>
        <v>42917</v>
      </c>
      <c r="D369" s="68">
        <f>SUM(D370:D384)</f>
        <v>5277</v>
      </c>
      <c r="E369" s="60"/>
    </row>
    <row r="370" spans="1:5" s="1" customFormat="1" ht="12.75" customHeight="1">
      <c r="A370" s="70" t="s">
        <v>119</v>
      </c>
      <c r="B370" s="67">
        <v>1088</v>
      </c>
      <c r="C370" s="67">
        <v>1088</v>
      </c>
      <c r="D370" s="68"/>
      <c r="E370" s="60"/>
    </row>
    <row r="371" spans="1:5" s="1" customFormat="1" ht="12.75" customHeight="1">
      <c r="A371" s="70" t="s">
        <v>120</v>
      </c>
      <c r="B371" s="67">
        <v>303</v>
      </c>
      <c r="C371" s="67">
        <v>303</v>
      </c>
      <c r="D371" s="68"/>
      <c r="E371" s="60"/>
    </row>
    <row r="372" spans="1:5" s="1" customFormat="1" ht="12.75" customHeight="1">
      <c r="A372" s="70" t="s">
        <v>121</v>
      </c>
      <c r="B372" s="67">
        <v>36</v>
      </c>
      <c r="C372" s="67">
        <v>36</v>
      </c>
      <c r="D372" s="68"/>
      <c r="E372" s="60"/>
    </row>
    <row r="373" spans="1:5" s="1" customFormat="1" ht="12.75" customHeight="1">
      <c r="A373" s="70" t="s">
        <v>417</v>
      </c>
      <c r="B373" s="67">
        <v>1892</v>
      </c>
      <c r="C373" s="67">
        <v>1892</v>
      </c>
      <c r="D373" s="68"/>
      <c r="E373" s="60"/>
    </row>
    <row r="374" spans="1:5" s="1" customFormat="1" ht="12.75" customHeight="1">
      <c r="A374" s="70" t="s">
        <v>418</v>
      </c>
      <c r="B374" s="67">
        <f>39882-5276</f>
        <v>34606</v>
      </c>
      <c r="C374" s="67">
        <f>39882-5276</f>
        <v>34606</v>
      </c>
      <c r="D374" s="68">
        <v>5276</v>
      </c>
      <c r="E374" s="60"/>
    </row>
    <row r="375" spans="1:5" s="1" customFormat="1" ht="12.75" customHeight="1">
      <c r="A375" s="70" t="s">
        <v>419</v>
      </c>
      <c r="B375" s="67">
        <v>1501</v>
      </c>
      <c r="C375" s="67">
        <v>1501</v>
      </c>
      <c r="D375" s="68"/>
      <c r="E375" s="60"/>
    </row>
    <row r="376" spans="1:5" s="1" customFormat="1" ht="12.75" customHeight="1">
      <c r="A376" s="70" t="s">
        <v>420</v>
      </c>
      <c r="B376" s="67">
        <v>374</v>
      </c>
      <c r="C376" s="67">
        <v>374</v>
      </c>
      <c r="D376" s="68">
        <v>1</v>
      </c>
      <c r="E376" s="60"/>
    </row>
    <row r="377" spans="1:5" s="1" customFormat="1" ht="12.75" customHeight="1">
      <c r="A377" s="70" t="s">
        <v>421</v>
      </c>
      <c r="B377" s="67">
        <v>60</v>
      </c>
      <c r="C377" s="67">
        <v>60</v>
      </c>
      <c r="D377" s="68"/>
      <c r="E377" s="60"/>
    </row>
    <row r="378" spans="1:5" s="1" customFormat="1" ht="12.75" customHeight="1">
      <c r="A378" s="70" t="s">
        <v>422</v>
      </c>
      <c r="B378" s="67">
        <v>124</v>
      </c>
      <c r="C378" s="67">
        <v>124</v>
      </c>
      <c r="D378" s="68"/>
      <c r="E378" s="60"/>
    </row>
    <row r="379" spans="1:5" s="1" customFormat="1" ht="12.75" customHeight="1">
      <c r="A379" s="70" t="s">
        <v>423</v>
      </c>
      <c r="B379" s="67">
        <v>266</v>
      </c>
      <c r="C379" s="67">
        <v>266</v>
      </c>
      <c r="D379" s="68"/>
      <c r="E379" s="60"/>
    </row>
    <row r="380" spans="1:5" s="1" customFormat="1" ht="12.75" customHeight="1">
      <c r="A380" s="70" t="s">
        <v>424</v>
      </c>
      <c r="B380" s="67">
        <v>190</v>
      </c>
      <c r="C380" s="67">
        <v>190</v>
      </c>
      <c r="D380" s="68"/>
      <c r="E380" s="60"/>
    </row>
    <row r="381" spans="1:5" s="1" customFormat="1" ht="12.75" customHeight="1">
      <c r="A381" s="70" t="s">
        <v>425</v>
      </c>
      <c r="B381" s="67">
        <v>44</v>
      </c>
      <c r="C381" s="67">
        <v>44</v>
      </c>
      <c r="D381" s="68"/>
      <c r="E381" s="60"/>
    </row>
    <row r="382" spans="1:5" s="1" customFormat="1" ht="12.75" customHeight="1">
      <c r="A382" s="70" t="s">
        <v>426</v>
      </c>
      <c r="B382" s="67">
        <v>823</v>
      </c>
      <c r="C382" s="67">
        <v>823</v>
      </c>
      <c r="D382" s="68"/>
      <c r="E382" s="60"/>
    </row>
    <row r="383" spans="1:5" s="1" customFormat="1" ht="12.75" customHeight="1">
      <c r="A383" s="70" t="s">
        <v>412</v>
      </c>
      <c r="B383" s="67">
        <v>20</v>
      </c>
      <c r="C383" s="67">
        <v>20</v>
      </c>
      <c r="D383" s="68"/>
      <c r="E383" s="60"/>
    </row>
    <row r="384" spans="1:5" s="1" customFormat="1" ht="12.75" customHeight="1">
      <c r="A384" s="70" t="s">
        <v>427</v>
      </c>
      <c r="B384" s="67">
        <v>1590</v>
      </c>
      <c r="C384" s="67">
        <v>1590</v>
      </c>
      <c r="D384" s="68"/>
      <c r="E384" s="60"/>
    </row>
    <row r="385" spans="1:5" s="1" customFormat="1" ht="12.75" customHeight="1">
      <c r="A385" s="69" t="s">
        <v>428</v>
      </c>
      <c r="B385" s="67">
        <f>SUM(B386:B395)</f>
        <v>23049</v>
      </c>
      <c r="C385" s="67">
        <f>SUM(C386:C395)</f>
        <v>23049</v>
      </c>
      <c r="D385" s="68">
        <f>SUM(D386:D395)</f>
        <v>580</v>
      </c>
      <c r="E385" s="60"/>
    </row>
    <row r="386" spans="1:5" s="1" customFormat="1" ht="12.75" customHeight="1">
      <c r="A386" s="70" t="s">
        <v>119</v>
      </c>
      <c r="B386" s="67">
        <v>1832</v>
      </c>
      <c r="C386" s="67">
        <v>1832</v>
      </c>
      <c r="D386" s="68"/>
      <c r="E386" s="60"/>
    </row>
    <row r="387" spans="1:5" s="1" customFormat="1" ht="12.75" customHeight="1">
      <c r="A387" s="70" t="s">
        <v>120</v>
      </c>
      <c r="B387" s="67">
        <v>6</v>
      </c>
      <c r="C387" s="67">
        <v>6</v>
      </c>
      <c r="D387" s="68"/>
      <c r="E387" s="60"/>
    </row>
    <row r="388" spans="1:5" s="1" customFormat="1" ht="12.75" customHeight="1">
      <c r="A388" s="70" t="s">
        <v>429</v>
      </c>
      <c r="B388" s="67">
        <v>126</v>
      </c>
      <c r="C388" s="67">
        <v>126</v>
      </c>
      <c r="D388" s="68"/>
      <c r="E388" s="60"/>
    </row>
    <row r="389" spans="1:5" s="1" customFormat="1" ht="12.75" customHeight="1">
      <c r="A389" s="70" t="s">
        <v>430</v>
      </c>
      <c r="B389" s="67">
        <v>93</v>
      </c>
      <c r="C389" s="67">
        <v>93</v>
      </c>
      <c r="D389" s="68"/>
      <c r="E389" s="60"/>
    </row>
    <row r="390" spans="1:5" s="1" customFormat="1" ht="12.75" customHeight="1">
      <c r="A390" s="70" t="s">
        <v>431</v>
      </c>
      <c r="B390" s="67">
        <v>309</v>
      </c>
      <c r="C390" s="67">
        <v>309</v>
      </c>
      <c r="D390" s="68"/>
      <c r="E390" s="60"/>
    </row>
    <row r="391" spans="1:5" s="1" customFormat="1" ht="12.75" customHeight="1">
      <c r="A391" s="70" t="s">
        <v>432</v>
      </c>
      <c r="B391" s="67">
        <f>19406-559</f>
        <v>18847</v>
      </c>
      <c r="C391" s="67">
        <f>19406-559</f>
        <v>18847</v>
      </c>
      <c r="D391" s="68">
        <v>559</v>
      </c>
      <c r="E391" s="60"/>
    </row>
    <row r="392" spans="1:5" s="1" customFormat="1" ht="12.75" customHeight="1">
      <c r="A392" s="70" t="s">
        <v>433</v>
      </c>
      <c r="B392" s="67">
        <v>837</v>
      </c>
      <c r="C392" s="67">
        <v>837</v>
      </c>
      <c r="D392" s="68"/>
      <c r="E392" s="60"/>
    </row>
    <row r="393" spans="1:5" s="1" customFormat="1" ht="12.75" customHeight="1">
      <c r="A393" s="70" t="s">
        <v>434</v>
      </c>
      <c r="B393" s="67">
        <v>956</v>
      </c>
      <c r="C393" s="67">
        <v>956</v>
      </c>
      <c r="D393" s="68"/>
      <c r="E393" s="60"/>
    </row>
    <row r="394" spans="1:5" s="1" customFormat="1" ht="12.75" customHeight="1">
      <c r="A394" s="70" t="s">
        <v>435</v>
      </c>
      <c r="B394" s="67">
        <v>23</v>
      </c>
      <c r="C394" s="67">
        <v>23</v>
      </c>
      <c r="D394" s="68">
        <v>21</v>
      </c>
      <c r="E394" s="60"/>
    </row>
    <row r="395" spans="1:5" s="1" customFormat="1" ht="12.75" customHeight="1">
      <c r="A395" s="70" t="s">
        <v>436</v>
      </c>
      <c r="B395" s="67">
        <v>20</v>
      </c>
      <c r="C395" s="67">
        <v>20</v>
      </c>
      <c r="D395" s="68"/>
      <c r="E395" s="60"/>
    </row>
    <row r="396" spans="1:5" s="1" customFormat="1" ht="12.75" customHeight="1">
      <c r="A396" s="69" t="s">
        <v>437</v>
      </c>
      <c r="B396" s="67"/>
      <c r="C396" s="67"/>
      <c r="D396" s="68">
        <f>SUM(D397:D399)</f>
        <v>16</v>
      </c>
      <c r="E396" s="60"/>
    </row>
    <row r="397" spans="1:5" s="1" customFormat="1" ht="12.75" customHeight="1">
      <c r="A397" s="70" t="s">
        <v>438</v>
      </c>
      <c r="B397" s="67"/>
      <c r="C397" s="67"/>
      <c r="D397" s="68">
        <v>16</v>
      </c>
      <c r="E397" s="60"/>
    </row>
    <row r="398" spans="1:5" s="1" customFormat="1" ht="12.75" customHeight="1">
      <c r="A398" s="69" t="s">
        <v>439</v>
      </c>
      <c r="B398" s="67">
        <v>15</v>
      </c>
      <c r="C398" s="67">
        <v>15</v>
      </c>
      <c r="D398" s="68"/>
      <c r="E398" s="60"/>
    </row>
    <row r="399" spans="1:5" s="1" customFormat="1" ht="12.75" customHeight="1">
      <c r="A399" s="70" t="s">
        <v>440</v>
      </c>
      <c r="B399" s="67">
        <v>15</v>
      </c>
      <c r="C399" s="67">
        <v>15</v>
      </c>
      <c r="D399" s="68"/>
      <c r="E399" s="60"/>
    </row>
    <row r="400" spans="1:5" s="1" customFormat="1" ht="12.75" customHeight="1">
      <c r="A400" s="74" t="s">
        <v>441</v>
      </c>
      <c r="B400" s="67">
        <f>B401+B403+B406</f>
        <v>933</v>
      </c>
      <c r="C400" s="67">
        <f>C401+C403+C406</f>
        <v>933</v>
      </c>
      <c r="D400" s="68"/>
      <c r="E400" s="60"/>
    </row>
    <row r="401" spans="1:5" s="1" customFormat="1" ht="12.75" customHeight="1">
      <c r="A401" s="74" t="s">
        <v>442</v>
      </c>
      <c r="B401" s="67">
        <f>SUM(B402)</f>
        <v>25</v>
      </c>
      <c r="C401" s="67">
        <f>SUM(C402)</f>
        <v>25</v>
      </c>
      <c r="D401" s="68"/>
      <c r="E401" s="60"/>
    </row>
    <row r="402" spans="1:5" s="1" customFormat="1" ht="12.75" customHeight="1">
      <c r="A402" s="74" t="s">
        <v>443</v>
      </c>
      <c r="B402" s="67">
        <v>25</v>
      </c>
      <c r="C402" s="67">
        <v>25</v>
      </c>
      <c r="D402" s="68"/>
      <c r="E402" s="60"/>
    </row>
    <row r="403" spans="1:5" s="1" customFormat="1" ht="12.75" customHeight="1">
      <c r="A403" s="74" t="s">
        <v>444</v>
      </c>
      <c r="B403" s="67">
        <f>B404+B405</f>
        <v>845</v>
      </c>
      <c r="C403" s="67">
        <f>C404+C405</f>
        <v>845</v>
      </c>
      <c r="D403" s="68"/>
      <c r="E403" s="60"/>
    </row>
    <row r="404" spans="1:5" s="1" customFormat="1" ht="12.75" customHeight="1">
      <c r="A404" s="74" t="s">
        <v>445</v>
      </c>
      <c r="B404" s="67">
        <v>663</v>
      </c>
      <c r="C404" s="67">
        <v>663</v>
      </c>
      <c r="D404" s="68"/>
      <c r="E404" s="60"/>
    </row>
    <row r="405" spans="1:5" s="1" customFormat="1" ht="12.75" customHeight="1">
      <c r="A405" s="74" t="s">
        <v>446</v>
      </c>
      <c r="B405" s="67">
        <v>182</v>
      </c>
      <c r="C405" s="67">
        <v>182</v>
      </c>
      <c r="D405" s="68"/>
      <c r="E405" s="60"/>
    </row>
    <row r="406" spans="1:5" s="1" customFormat="1" ht="12.75" customHeight="1">
      <c r="A406" s="74" t="s">
        <v>447</v>
      </c>
      <c r="B406" s="67">
        <f>SUM(B407:B408)</f>
        <v>63</v>
      </c>
      <c r="C406" s="67">
        <f>SUM(C407:C408)</f>
        <v>63</v>
      </c>
      <c r="D406" s="68"/>
      <c r="E406" s="60"/>
    </row>
    <row r="407" spans="1:5" s="1" customFormat="1" ht="12.75" customHeight="1">
      <c r="A407" s="74" t="s">
        <v>448</v>
      </c>
      <c r="B407" s="67">
        <v>48</v>
      </c>
      <c r="C407" s="67">
        <v>48</v>
      </c>
      <c r="D407" s="68"/>
      <c r="E407" s="60"/>
    </row>
    <row r="408" spans="1:5" s="1" customFormat="1" ht="12.75" customHeight="1">
      <c r="A408" s="74" t="s">
        <v>449</v>
      </c>
      <c r="B408" s="67">
        <v>15</v>
      </c>
      <c r="C408" s="67">
        <v>15</v>
      </c>
      <c r="D408" s="68"/>
      <c r="E408" s="60"/>
    </row>
    <row r="409" spans="1:5" s="1" customFormat="1" ht="12.75" customHeight="1">
      <c r="A409" s="35" t="s">
        <v>450</v>
      </c>
      <c r="B409" s="67">
        <f>B411</f>
        <v>13</v>
      </c>
      <c r="C409" s="67">
        <f>C411</f>
        <v>13</v>
      </c>
      <c r="D409" s="68"/>
      <c r="E409" s="60"/>
    </row>
    <row r="410" spans="1:5" s="1" customFormat="1" ht="12.75" customHeight="1">
      <c r="A410" s="69" t="s">
        <v>451</v>
      </c>
      <c r="B410" s="67">
        <f>B411</f>
        <v>13</v>
      </c>
      <c r="C410" s="67">
        <f>C411</f>
        <v>13</v>
      </c>
      <c r="D410" s="68"/>
      <c r="E410" s="60"/>
    </row>
    <row r="411" spans="1:5" s="1" customFormat="1" ht="12.75" customHeight="1">
      <c r="A411" s="70" t="s">
        <v>134</v>
      </c>
      <c r="B411" s="67">
        <v>13</v>
      </c>
      <c r="C411" s="67">
        <v>13</v>
      </c>
      <c r="D411" s="68"/>
      <c r="E411" s="60"/>
    </row>
    <row r="412" spans="1:5" s="1" customFormat="1" ht="12.75" customHeight="1">
      <c r="A412" s="35" t="s">
        <v>452</v>
      </c>
      <c r="B412" s="67">
        <f>B413+B421</f>
        <v>4894</v>
      </c>
      <c r="C412" s="67">
        <f>C413+C421</f>
        <v>4894</v>
      </c>
      <c r="D412" s="68"/>
      <c r="E412" s="60"/>
    </row>
    <row r="413" spans="1:5" s="1" customFormat="1" ht="12.75" customHeight="1">
      <c r="A413" s="69" t="s">
        <v>453</v>
      </c>
      <c r="B413" s="67">
        <f>SUM(B414:B420)</f>
        <v>4764</v>
      </c>
      <c r="C413" s="67">
        <f>SUM(C414:C420)</f>
        <v>4764</v>
      </c>
      <c r="D413" s="68"/>
      <c r="E413" s="60"/>
    </row>
    <row r="414" spans="1:5" s="1" customFormat="1" ht="12.75" customHeight="1">
      <c r="A414" s="70" t="s">
        <v>120</v>
      </c>
      <c r="B414" s="67">
        <v>311</v>
      </c>
      <c r="C414" s="67">
        <v>311</v>
      </c>
      <c r="D414" s="68"/>
      <c r="E414" s="60"/>
    </row>
    <row r="415" spans="1:5" s="1" customFormat="1" ht="12.75" customHeight="1">
      <c r="A415" s="70" t="s">
        <v>454</v>
      </c>
      <c r="B415" s="67">
        <v>3151</v>
      </c>
      <c r="C415" s="67">
        <v>3151</v>
      </c>
      <c r="D415" s="68"/>
      <c r="E415" s="60"/>
    </row>
    <row r="416" spans="1:5" s="1" customFormat="1" ht="12.75" customHeight="1">
      <c r="A416" s="70" t="s">
        <v>455</v>
      </c>
      <c r="B416" s="67">
        <v>16</v>
      </c>
      <c r="C416" s="67">
        <v>16</v>
      </c>
      <c r="D416" s="68"/>
      <c r="E416" s="60"/>
    </row>
    <row r="417" spans="1:5" s="1" customFormat="1" ht="12.75" customHeight="1">
      <c r="A417" s="70" t="s">
        <v>456</v>
      </c>
      <c r="B417" s="67">
        <v>184</v>
      </c>
      <c r="C417" s="67">
        <v>184</v>
      </c>
      <c r="D417" s="68"/>
      <c r="E417" s="60"/>
    </row>
    <row r="418" spans="1:5" s="1" customFormat="1" ht="12.75" customHeight="1">
      <c r="A418" s="70" t="s">
        <v>457</v>
      </c>
      <c r="B418" s="67">
        <v>39</v>
      </c>
      <c r="C418" s="67">
        <v>39</v>
      </c>
      <c r="D418" s="68"/>
      <c r="E418" s="60"/>
    </row>
    <row r="419" spans="1:5" s="1" customFormat="1" ht="12.75" customHeight="1">
      <c r="A419" s="70" t="s">
        <v>134</v>
      </c>
      <c r="B419" s="67">
        <v>412</v>
      </c>
      <c r="C419" s="67">
        <v>412</v>
      </c>
      <c r="D419" s="68"/>
      <c r="E419" s="60"/>
    </row>
    <row r="420" spans="1:5" s="1" customFormat="1" ht="12.75" customHeight="1">
      <c r="A420" s="74" t="s">
        <v>458</v>
      </c>
      <c r="B420" s="67">
        <v>651</v>
      </c>
      <c r="C420" s="67">
        <v>651</v>
      </c>
      <c r="D420" s="68"/>
      <c r="E420" s="60"/>
    </row>
    <row r="421" spans="1:5" s="1" customFormat="1" ht="12.75" customHeight="1">
      <c r="A421" s="75" t="s">
        <v>459</v>
      </c>
      <c r="B421" s="67">
        <v>130</v>
      </c>
      <c r="C421" s="67">
        <v>130</v>
      </c>
      <c r="D421" s="68"/>
      <c r="E421" s="60"/>
    </row>
    <row r="422" spans="1:5" s="1" customFormat="1" ht="12.75" customHeight="1">
      <c r="A422" s="75" t="s">
        <v>460</v>
      </c>
      <c r="B422" s="67">
        <v>130</v>
      </c>
      <c r="C422" s="67">
        <v>130</v>
      </c>
      <c r="D422" s="68"/>
      <c r="E422" s="60"/>
    </row>
    <row r="423" spans="1:5" s="1" customFormat="1" ht="12.75" customHeight="1">
      <c r="A423" s="35" t="s">
        <v>461</v>
      </c>
      <c r="B423" s="67">
        <f>B424+B427</f>
        <v>158224</v>
      </c>
      <c r="C423" s="67">
        <f>C424+C427</f>
        <v>188224</v>
      </c>
      <c r="D423" s="68">
        <f>D424+D427</f>
        <v>2500</v>
      </c>
      <c r="E423" s="60"/>
    </row>
    <row r="424" spans="1:5" s="1" customFormat="1" ht="12.75" customHeight="1">
      <c r="A424" s="69" t="s">
        <v>462</v>
      </c>
      <c r="B424" s="67">
        <f>SUM(B425)</f>
        <v>6904</v>
      </c>
      <c r="C424" s="67">
        <f>SUM(C425)</f>
        <v>6904</v>
      </c>
      <c r="D424" s="68">
        <f>SUM(D425:D429)</f>
        <v>2500</v>
      </c>
      <c r="E424" s="60"/>
    </row>
    <row r="425" spans="1:5" s="1" customFormat="1" ht="12.75" customHeight="1">
      <c r="A425" s="70" t="s">
        <v>463</v>
      </c>
      <c r="B425" s="67">
        <v>6904</v>
      </c>
      <c r="C425" s="67">
        <v>6904</v>
      </c>
      <c r="D425" s="68"/>
      <c r="E425" s="60"/>
    </row>
    <row r="426" spans="1:5" s="1" customFormat="1" ht="12.75" customHeight="1">
      <c r="A426" s="70" t="s">
        <v>464</v>
      </c>
      <c r="B426" s="67"/>
      <c r="C426" s="67"/>
      <c r="D426" s="68">
        <v>2500</v>
      </c>
      <c r="E426" s="60"/>
    </row>
    <row r="427" spans="1:5" s="1" customFormat="1" ht="12.75" customHeight="1">
      <c r="A427" s="69" t="s">
        <v>465</v>
      </c>
      <c r="B427" s="67">
        <f>SUM(B428:B429)</f>
        <v>151320</v>
      </c>
      <c r="C427" s="67">
        <f>SUM(C428:C429)</f>
        <v>181320</v>
      </c>
      <c r="D427" s="68"/>
      <c r="E427" s="60"/>
    </row>
    <row r="428" spans="1:5" s="1" customFormat="1" ht="12.75" customHeight="1">
      <c r="A428" s="70" t="s">
        <v>466</v>
      </c>
      <c r="B428" s="67">
        <v>76176</v>
      </c>
      <c r="C428" s="67">
        <f>76176+15000</f>
        <v>91176</v>
      </c>
      <c r="D428" s="68"/>
      <c r="E428" s="60"/>
    </row>
    <row r="429" spans="1:5" s="1" customFormat="1" ht="12.75" customHeight="1">
      <c r="A429" s="70" t="s">
        <v>467</v>
      </c>
      <c r="B429" s="67">
        <v>75144</v>
      </c>
      <c r="C429" s="67">
        <f>75144+15000</f>
        <v>90144</v>
      </c>
      <c r="D429" s="68"/>
      <c r="E429" s="60"/>
    </row>
    <row r="430" spans="1:5" s="1" customFormat="1" ht="12.75" customHeight="1">
      <c r="A430" s="35" t="s">
        <v>468</v>
      </c>
      <c r="B430" s="67">
        <f>B431</f>
        <v>4796</v>
      </c>
      <c r="C430" s="67">
        <f>C431</f>
        <v>4796</v>
      </c>
      <c r="D430" s="68"/>
      <c r="E430" s="60"/>
    </row>
    <row r="431" spans="1:5" s="1" customFormat="1" ht="12.75" customHeight="1">
      <c r="A431" s="69" t="s">
        <v>469</v>
      </c>
      <c r="B431" s="67">
        <f>B432</f>
        <v>4796</v>
      </c>
      <c r="C431" s="67">
        <f>C432</f>
        <v>4796</v>
      </c>
      <c r="D431" s="68"/>
      <c r="E431" s="60"/>
    </row>
    <row r="432" spans="1:5" s="1" customFormat="1" ht="12.75" customHeight="1">
      <c r="A432" s="72" t="s">
        <v>470</v>
      </c>
      <c r="B432" s="67">
        <v>4796</v>
      </c>
      <c r="C432" s="67">
        <v>4796</v>
      </c>
      <c r="D432" s="68"/>
      <c r="E432" s="60"/>
    </row>
    <row r="433" spans="1:5" s="1" customFormat="1" ht="12.75" customHeight="1">
      <c r="A433" s="35" t="s">
        <v>471</v>
      </c>
      <c r="B433" s="67">
        <f>B434+B442+B446+B452</f>
        <v>32679</v>
      </c>
      <c r="C433" s="67">
        <f>C434+C442+C446+C452</f>
        <v>32679</v>
      </c>
      <c r="D433" s="68">
        <f>D434+D442+D446+D452</f>
        <v>484</v>
      </c>
      <c r="E433" s="60"/>
    </row>
    <row r="434" spans="1:5" s="1" customFormat="1" ht="12.75" customHeight="1">
      <c r="A434" s="69" t="s">
        <v>472</v>
      </c>
      <c r="B434" s="67">
        <f>SUM(B435:B441)</f>
        <v>10890</v>
      </c>
      <c r="C434" s="67">
        <f>SUM(C435:C441)</f>
        <v>10890</v>
      </c>
      <c r="D434" s="68">
        <f>SUM(D435:D441)</f>
        <v>484</v>
      </c>
      <c r="E434" s="60"/>
    </row>
    <row r="435" spans="1:253" s="58" customFormat="1" ht="12.75" customHeight="1">
      <c r="A435" s="70" t="s">
        <v>119</v>
      </c>
      <c r="B435" s="67">
        <v>1890</v>
      </c>
      <c r="C435" s="67">
        <v>1890</v>
      </c>
      <c r="D435" s="68"/>
      <c r="E435" s="6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</row>
    <row r="436" spans="1:253" s="58" customFormat="1" ht="12.75" customHeight="1">
      <c r="A436" s="70" t="s">
        <v>120</v>
      </c>
      <c r="B436" s="67">
        <v>79</v>
      </c>
      <c r="C436" s="67">
        <v>79</v>
      </c>
      <c r="D436" s="68"/>
      <c r="E436" s="6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</row>
    <row r="437" spans="1:253" s="58" customFormat="1" ht="12.75" customHeight="1">
      <c r="A437" s="70" t="s">
        <v>473</v>
      </c>
      <c r="B437" s="67"/>
      <c r="C437" s="67"/>
      <c r="D437" s="68">
        <v>484</v>
      </c>
      <c r="E437" s="6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</row>
    <row r="438" spans="1:253" s="58" customFormat="1" ht="12.75" customHeight="1">
      <c r="A438" s="70" t="s">
        <v>474</v>
      </c>
      <c r="B438" s="67">
        <v>7441</v>
      </c>
      <c r="C438" s="67">
        <v>7441</v>
      </c>
      <c r="D438" s="68"/>
      <c r="E438" s="6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</row>
    <row r="439" spans="1:253" s="58" customFormat="1" ht="12.75" customHeight="1">
      <c r="A439" s="70" t="s">
        <v>475</v>
      </c>
      <c r="B439" s="67">
        <v>110</v>
      </c>
      <c r="C439" s="67">
        <v>110</v>
      </c>
      <c r="D439" s="68"/>
      <c r="E439" s="6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</row>
    <row r="440" spans="1:253" s="58" customFormat="1" ht="12.75" customHeight="1">
      <c r="A440" s="70" t="s">
        <v>476</v>
      </c>
      <c r="B440" s="67">
        <v>1185</v>
      </c>
      <c r="C440" s="67">
        <v>1185</v>
      </c>
      <c r="D440" s="68"/>
      <c r="E440" s="6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</row>
    <row r="441" spans="1:253" s="58" customFormat="1" ht="12.75" customHeight="1">
      <c r="A441" s="70" t="s">
        <v>477</v>
      </c>
      <c r="B441" s="67">
        <v>185</v>
      </c>
      <c r="C441" s="67">
        <v>185</v>
      </c>
      <c r="D441" s="68"/>
      <c r="E441" s="6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</row>
    <row r="442" spans="1:253" s="58" customFormat="1" ht="12.75" customHeight="1">
      <c r="A442" s="69" t="s">
        <v>478</v>
      </c>
      <c r="B442" s="67">
        <f>SUM(B443:B445)</f>
        <v>20934</v>
      </c>
      <c r="C442" s="67">
        <f>SUM(C443:C445)</f>
        <v>20934</v>
      </c>
      <c r="D442" s="68"/>
      <c r="E442" s="6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</row>
    <row r="443" spans="1:253" s="58" customFormat="1" ht="12.75" customHeight="1">
      <c r="A443" s="69" t="s">
        <v>479</v>
      </c>
      <c r="B443" s="67">
        <v>7468</v>
      </c>
      <c r="C443" s="67">
        <v>7468</v>
      </c>
      <c r="D443" s="68"/>
      <c r="E443" s="6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</row>
    <row r="444" spans="1:253" s="58" customFormat="1" ht="12.75" customHeight="1">
      <c r="A444" s="69" t="s">
        <v>480</v>
      </c>
      <c r="B444" s="67">
        <v>11449</v>
      </c>
      <c r="C444" s="67">
        <v>11449</v>
      </c>
      <c r="D444" s="68"/>
      <c r="E444" s="60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</row>
    <row r="445" spans="1:253" s="58" customFormat="1" ht="12.75" customHeight="1">
      <c r="A445" s="69" t="s">
        <v>481</v>
      </c>
      <c r="B445" s="67">
        <v>2017</v>
      </c>
      <c r="C445" s="67">
        <v>2017</v>
      </c>
      <c r="D445" s="76"/>
      <c r="E445" s="60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</row>
    <row r="446" spans="1:253" s="58" customFormat="1" ht="12.75" customHeight="1">
      <c r="A446" s="69" t="s">
        <v>482</v>
      </c>
      <c r="B446" s="67">
        <f>SUM(B447:B451)</f>
        <v>420</v>
      </c>
      <c r="C446" s="67">
        <f>SUM(C447:C451)</f>
        <v>420</v>
      </c>
      <c r="D446" s="68"/>
      <c r="E446" s="6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</row>
    <row r="447" spans="1:253" s="58" customFormat="1" ht="12.75" customHeight="1">
      <c r="A447" s="70" t="s">
        <v>119</v>
      </c>
      <c r="B447" s="67">
        <v>352</v>
      </c>
      <c r="C447" s="67">
        <v>352</v>
      </c>
      <c r="D447" s="68"/>
      <c r="E447" s="60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</row>
    <row r="448" spans="1:253" s="58" customFormat="1" ht="12.75" customHeight="1">
      <c r="A448" s="70" t="s">
        <v>120</v>
      </c>
      <c r="B448" s="67">
        <v>9</v>
      </c>
      <c r="C448" s="67">
        <v>9</v>
      </c>
      <c r="D448" s="68"/>
      <c r="E448" s="60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</row>
    <row r="449" spans="1:253" s="58" customFormat="1" ht="12.75" customHeight="1">
      <c r="A449" s="70" t="s">
        <v>483</v>
      </c>
      <c r="B449" s="67">
        <v>6</v>
      </c>
      <c r="C449" s="67">
        <v>6</v>
      </c>
      <c r="D449" s="68"/>
      <c r="E449" s="60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</row>
    <row r="450" spans="1:253" s="58" customFormat="1" ht="12.75" customHeight="1">
      <c r="A450" s="70" t="s">
        <v>484</v>
      </c>
      <c r="B450" s="67">
        <v>16</v>
      </c>
      <c r="C450" s="67">
        <v>16</v>
      </c>
      <c r="D450" s="68"/>
      <c r="E450" s="60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</row>
    <row r="451" spans="1:253" s="58" customFormat="1" ht="12.75" customHeight="1">
      <c r="A451" s="70" t="s">
        <v>485</v>
      </c>
      <c r="B451" s="67">
        <v>37</v>
      </c>
      <c r="C451" s="67">
        <v>37</v>
      </c>
      <c r="D451" s="68"/>
      <c r="E451" s="60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</row>
    <row r="452" spans="1:253" s="58" customFormat="1" ht="12.75" customHeight="1">
      <c r="A452" s="74" t="s">
        <v>486</v>
      </c>
      <c r="B452" s="77">
        <v>435</v>
      </c>
      <c r="C452" s="77">
        <v>435</v>
      </c>
      <c r="D452" s="68"/>
      <c r="E452" s="60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</row>
    <row r="453" spans="1:253" s="58" customFormat="1" ht="12.75" customHeight="1">
      <c r="A453" s="70" t="s">
        <v>487</v>
      </c>
      <c r="B453" s="67">
        <v>435</v>
      </c>
      <c r="C453" s="67">
        <v>435</v>
      </c>
      <c r="D453" s="68"/>
      <c r="E453" s="60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</row>
    <row r="454" spans="1:253" s="58" customFormat="1" ht="12.75" customHeight="1">
      <c r="A454" s="78" t="s">
        <v>488</v>
      </c>
      <c r="B454" s="79">
        <v>26000</v>
      </c>
      <c r="C454" s="79">
        <v>26000</v>
      </c>
      <c r="D454" s="68"/>
      <c r="E454" s="6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</row>
    <row r="455" spans="1:253" s="58" customFormat="1" ht="12.75" customHeight="1">
      <c r="A455" s="80"/>
      <c r="B455" s="79"/>
      <c r="C455" s="79"/>
      <c r="D455" s="81"/>
      <c r="E455" s="60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</row>
    <row r="456" spans="1:253" s="58" customFormat="1" ht="12.75" customHeight="1">
      <c r="A456" s="80"/>
      <c r="B456" s="79"/>
      <c r="C456" s="79"/>
      <c r="D456" s="81"/>
      <c r="E456" s="60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</row>
    <row r="457" spans="1:253" s="58" customFormat="1" ht="12.75" customHeight="1">
      <c r="A457" s="82" t="s">
        <v>51</v>
      </c>
      <c r="B457" s="83">
        <f>B4+B116+B119+B137+B164+B180+B209+B281+B328+B342+B357+B400+B409+B412++B423+B430+B433+B454</f>
        <v>2232028</v>
      </c>
      <c r="C457" s="83">
        <f>C4+C116+C119+C137+C164+C180+C209+C281+C328+C342+C357+C400+C409+C412++C423+C430+C433+C454</f>
        <v>2301270</v>
      </c>
      <c r="D457" s="84">
        <f>D4+D116+D119+D137+D164+D180+D209+D281+D328+D342+D357+D400+D409+D412++D423+D430+D433</f>
        <v>306851</v>
      </c>
      <c r="E457" s="60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</row>
    <row r="458" spans="1:256" s="58" customFormat="1" ht="12.75">
      <c r="A458" s="59"/>
      <c r="B458" s="59"/>
      <c r="C458" s="59"/>
      <c r="D458" s="59"/>
      <c r="E458" s="60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s="58" customFormat="1" ht="12.75">
      <c r="A459" s="59"/>
      <c r="B459" s="59"/>
      <c r="C459" s="59"/>
      <c r="D459" s="59"/>
      <c r="E459" s="60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s="58" customFormat="1" ht="12.75">
      <c r="A460" s="59"/>
      <c r="B460" s="59"/>
      <c r="C460" s="59"/>
      <c r="D460" s="59"/>
      <c r="E460" s="60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s="58" customFormat="1" ht="12.75">
      <c r="A461" s="59"/>
      <c r="B461" s="59"/>
      <c r="C461" s="59"/>
      <c r="D461" s="59"/>
      <c r="E461" s="60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s="58" customFormat="1" ht="12.75">
      <c r="A462" s="59"/>
      <c r="B462" s="59"/>
      <c r="C462" s="59"/>
      <c r="D462" s="59"/>
      <c r="E462" s="60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s="58" customFormat="1" ht="12.75">
      <c r="A463" s="59"/>
      <c r="B463" s="59"/>
      <c r="C463" s="59"/>
      <c r="D463" s="59"/>
      <c r="E463" s="60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s="58" customFormat="1" ht="12.75">
      <c r="A464" s="59"/>
      <c r="B464" s="59"/>
      <c r="C464" s="59"/>
      <c r="D464" s="59"/>
      <c r="E464" s="60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s="58" customFormat="1" ht="12.75">
      <c r="A465" s="59"/>
      <c r="B465" s="59"/>
      <c r="C465" s="59"/>
      <c r="D465" s="59"/>
      <c r="E465" s="60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</sheetData>
  <sheetProtection/>
  <mergeCells count="1">
    <mergeCell ref="A1:D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selection activeCell="F14" sqref="F14"/>
    </sheetView>
  </sheetViews>
  <sheetFormatPr defaultColWidth="9.140625" defaultRowHeight="12.75"/>
  <cols>
    <col min="1" max="1" width="44.57421875" style="0" customWidth="1"/>
    <col min="2" max="2" width="18.421875" style="0" customWidth="1"/>
    <col min="3" max="3" width="17.57421875" style="0" customWidth="1"/>
    <col min="5" max="5" width="10.421875" style="0" bestFit="1" customWidth="1"/>
  </cols>
  <sheetData>
    <row r="1" ht="21" customHeight="1">
      <c r="A1" s="3" t="s">
        <v>17</v>
      </c>
    </row>
    <row r="2" spans="1:3" ht="21" customHeight="1">
      <c r="A2" s="4" t="s">
        <v>489</v>
      </c>
      <c r="C2" s="21" t="s">
        <v>23</v>
      </c>
    </row>
    <row r="3" spans="1:4" ht="33.75" customHeight="1">
      <c r="A3" s="6" t="s">
        <v>24</v>
      </c>
      <c r="B3" s="22" t="s">
        <v>490</v>
      </c>
      <c r="C3" s="23" t="s">
        <v>491</v>
      </c>
      <c r="D3" s="15"/>
    </row>
    <row r="4" spans="1:4" ht="24" customHeight="1">
      <c r="A4" s="24" t="s">
        <v>28</v>
      </c>
      <c r="B4" s="25">
        <f>1440000+186629</f>
        <v>1626629</v>
      </c>
      <c r="C4" s="26">
        <f>1440000+186629</f>
        <v>1626629</v>
      </c>
      <c r="D4" s="15"/>
    </row>
    <row r="5" spans="1:4" ht="24" customHeight="1">
      <c r="A5" s="24" t="s">
        <v>29</v>
      </c>
      <c r="B5" s="41"/>
      <c r="C5" s="42"/>
      <c r="D5" s="15"/>
    </row>
    <row r="6" spans="1:5" ht="24" customHeight="1">
      <c r="A6" s="24"/>
      <c r="B6" s="25"/>
      <c r="C6" s="26"/>
      <c r="D6" s="15"/>
      <c r="E6" s="43"/>
    </row>
    <row r="7" spans="1:4" ht="24" customHeight="1">
      <c r="A7" s="44"/>
      <c r="B7" s="27"/>
      <c r="C7" s="28"/>
      <c r="D7" s="15"/>
    </row>
    <row r="8" spans="1:4" s="1" customFormat="1" ht="24" customHeight="1">
      <c r="A8" s="24"/>
      <c r="B8" s="25"/>
      <c r="C8" s="26"/>
      <c r="D8" s="45"/>
    </row>
    <row r="9" spans="1:4" ht="24" customHeight="1">
      <c r="A9" s="44"/>
      <c r="B9" s="25"/>
      <c r="C9" s="26"/>
      <c r="D9" s="15"/>
    </row>
    <row r="10" spans="1:4" ht="24" customHeight="1">
      <c r="A10" s="44"/>
      <c r="B10" s="25"/>
      <c r="C10" s="26"/>
      <c r="D10" s="15"/>
    </row>
    <row r="11" spans="1:4" ht="24" customHeight="1">
      <c r="A11" s="24"/>
      <c r="B11" s="25"/>
      <c r="C11" s="26"/>
      <c r="D11" s="15"/>
    </row>
    <row r="12" spans="1:4" ht="24" customHeight="1">
      <c r="A12" s="24"/>
      <c r="B12" s="25"/>
      <c r="C12" s="26"/>
      <c r="D12" s="15"/>
    </row>
    <row r="13" spans="1:4" ht="24" customHeight="1">
      <c r="A13" s="30" t="s">
        <v>30</v>
      </c>
      <c r="B13" s="25">
        <f>B4</f>
        <v>1626629</v>
      </c>
      <c r="C13" s="26">
        <f>C4</f>
        <v>1626629</v>
      </c>
      <c r="D13" s="15"/>
    </row>
    <row r="14" spans="1:4" ht="24" customHeight="1">
      <c r="A14" s="44"/>
      <c r="B14" s="25"/>
      <c r="C14" s="26"/>
      <c r="D14" s="15"/>
    </row>
    <row r="15" spans="1:5" ht="24" customHeight="1">
      <c r="A15" s="44"/>
      <c r="B15" s="25"/>
      <c r="C15" s="26"/>
      <c r="D15" s="46"/>
      <c r="E15" s="47"/>
    </row>
    <row r="16" spans="1:5" ht="24" customHeight="1">
      <c r="A16" s="24"/>
      <c r="B16" s="25"/>
      <c r="C16" s="26"/>
      <c r="D16" s="15"/>
      <c r="E16" s="47"/>
    </row>
    <row r="17" spans="1:4" ht="24" customHeight="1">
      <c r="A17" s="24" t="s">
        <v>31</v>
      </c>
      <c r="B17" s="27"/>
      <c r="C17" s="29">
        <v>45732</v>
      </c>
      <c r="D17" s="15"/>
    </row>
    <row r="18" spans="1:4" ht="24" customHeight="1">
      <c r="A18" s="32" t="s">
        <v>32</v>
      </c>
      <c r="B18" s="33"/>
      <c r="C18" s="34">
        <v>45732</v>
      </c>
      <c r="D18" s="15"/>
    </row>
    <row r="19" spans="1:4" ht="24" customHeight="1">
      <c r="A19" s="24" t="s">
        <v>34</v>
      </c>
      <c r="B19" s="48"/>
      <c r="C19" s="29">
        <f>C21</f>
        <v>5225700</v>
      </c>
      <c r="D19" s="15"/>
    </row>
    <row r="20" spans="1:4" ht="24" customHeight="1">
      <c r="A20" s="49" t="s">
        <v>35</v>
      </c>
      <c r="B20" s="50"/>
      <c r="C20" s="51"/>
      <c r="D20" s="15"/>
    </row>
    <row r="21" spans="1:4" ht="24" customHeight="1">
      <c r="A21" s="49" t="s">
        <v>36</v>
      </c>
      <c r="B21" s="33"/>
      <c r="C21" s="34">
        <f>3664500+245000+1316200</f>
        <v>5225700</v>
      </c>
      <c r="D21" s="15"/>
    </row>
    <row r="22" spans="1:4" ht="24" customHeight="1">
      <c r="A22" s="24" t="s">
        <v>37</v>
      </c>
      <c r="B22" s="27">
        <v>5450</v>
      </c>
      <c r="C22" s="28">
        <v>5450</v>
      </c>
      <c r="D22" s="15"/>
    </row>
    <row r="23" spans="1:4" ht="24" customHeight="1">
      <c r="A23" s="24"/>
      <c r="B23" s="52"/>
      <c r="C23" s="53"/>
      <c r="D23" s="15"/>
    </row>
    <row r="24" spans="1:4" ht="24" customHeight="1">
      <c r="A24" s="54"/>
      <c r="B24" s="55"/>
      <c r="C24" s="56"/>
      <c r="D24" s="15"/>
    </row>
    <row r="25" spans="1:4" ht="24" customHeight="1">
      <c r="A25" s="38" t="s">
        <v>38</v>
      </c>
      <c r="B25" s="39">
        <f>B13+B17+B19+B22</f>
        <v>1632079</v>
      </c>
      <c r="C25" s="40">
        <f>C13+C17+C19+C22</f>
        <v>6903511</v>
      </c>
      <c r="D25" s="15"/>
    </row>
  </sheetData>
  <sheetProtection/>
  <mergeCells count="2">
    <mergeCell ref="A1:C1"/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workbookViewId="0" topLeftCell="A1">
      <selection activeCell="E19" sqref="E19"/>
    </sheetView>
  </sheetViews>
  <sheetFormatPr defaultColWidth="9.140625" defaultRowHeight="12.75"/>
  <cols>
    <col min="1" max="1" width="38.28125" style="0" customWidth="1"/>
    <col min="2" max="2" width="22.00390625" style="0" customWidth="1"/>
    <col min="3" max="3" width="21.28125" style="0" customWidth="1"/>
    <col min="4" max="4" width="9.140625" style="15" customWidth="1"/>
    <col min="5" max="5" width="18.28125" style="0" customWidth="1"/>
    <col min="7" max="7" width="19.00390625" style="0" customWidth="1"/>
  </cols>
  <sheetData>
    <row r="1" ht="21" customHeight="1">
      <c r="A1" s="3" t="s">
        <v>19</v>
      </c>
    </row>
    <row r="2" spans="1:3" ht="21" customHeight="1">
      <c r="A2" s="4" t="s">
        <v>492</v>
      </c>
      <c r="C2" s="21" t="s">
        <v>23</v>
      </c>
    </row>
    <row r="3" spans="1:3" ht="33.75" customHeight="1">
      <c r="A3" s="6" t="s">
        <v>24</v>
      </c>
      <c r="B3" s="22" t="s">
        <v>493</v>
      </c>
      <c r="C3" s="23" t="s">
        <v>494</v>
      </c>
    </row>
    <row r="4" spans="1:3" ht="24" customHeight="1">
      <c r="A4" s="24" t="s">
        <v>42</v>
      </c>
      <c r="B4" s="25"/>
      <c r="C4" s="26"/>
    </row>
    <row r="5" spans="1:3" ht="24" customHeight="1">
      <c r="A5" s="24" t="s">
        <v>43</v>
      </c>
      <c r="B5" s="25"/>
      <c r="C5" s="26"/>
    </row>
    <row r="6" spans="1:3" ht="24" customHeight="1">
      <c r="A6" s="24" t="s">
        <v>44</v>
      </c>
      <c r="B6" s="27"/>
      <c r="C6" s="28"/>
    </row>
    <row r="7" spans="1:3" ht="24" customHeight="1">
      <c r="A7" s="24" t="s">
        <v>45</v>
      </c>
      <c r="B7" s="27">
        <v>1551669</v>
      </c>
      <c r="C7" s="28">
        <f>1551669+45732-63397</f>
        <v>1534004</v>
      </c>
    </row>
    <row r="8" spans="1:3" ht="24" customHeight="1">
      <c r="A8" s="24" t="s">
        <v>46</v>
      </c>
      <c r="B8" s="27"/>
      <c r="C8" s="29"/>
    </row>
    <row r="9" spans="1:3" ht="24" customHeight="1">
      <c r="A9" s="24" t="s">
        <v>47</v>
      </c>
      <c r="B9" s="27"/>
      <c r="C9" s="29"/>
    </row>
    <row r="10" spans="1:3" ht="24" customHeight="1">
      <c r="A10" s="24" t="s">
        <v>48</v>
      </c>
      <c r="B10" s="27"/>
      <c r="C10" s="29"/>
    </row>
    <row r="11" spans="1:9" s="1" customFormat="1" ht="24" customHeight="1">
      <c r="A11" s="24" t="s">
        <v>49</v>
      </c>
      <c r="B11" s="27"/>
      <c r="C11" s="29"/>
      <c r="D11" s="15"/>
      <c r="E11"/>
      <c r="F11"/>
      <c r="G11"/>
      <c r="H11"/>
      <c r="I11"/>
    </row>
    <row r="12" spans="1:3" ht="24" customHeight="1">
      <c r="A12" s="30" t="s">
        <v>51</v>
      </c>
      <c r="B12" s="27">
        <f>B7+B11</f>
        <v>1551669</v>
      </c>
      <c r="C12" s="29">
        <f>C7+C11</f>
        <v>1534004</v>
      </c>
    </row>
    <row r="13" spans="1:3" ht="24" customHeight="1">
      <c r="A13" s="30"/>
      <c r="B13" s="27"/>
      <c r="C13" s="29"/>
    </row>
    <row r="14" spans="1:3" ht="24" customHeight="1">
      <c r="A14" s="31" t="s">
        <v>53</v>
      </c>
      <c r="B14" s="27">
        <v>5450</v>
      </c>
      <c r="C14" s="29">
        <v>5450</v>
      </c>
    </row>
    <row r="15" spans="1:3" ht="24" customHeight="1">
      <c r="A15" s="31" t="s">
        <v>55</v>
      </c>
      <c r="B15" s="27">
        <f>B16+B17</f>
        <v>74960</v>
      </c>
      <c r="C15" s="29">
        <f>C16+C17</f>
        <v>383357</v>
      </c>
    </row>
    <row r="16" spans="1:3" ht="24" customHeight="1">
      <c r="A16" s="32" t="s">
        <v>495</v>
      </c>
      <c r="B16" s="33">
        <v>74960</v>
      </c>
      <c r="C16" s="34">
        <v>138357</v>
      </c>
    </row>
    <row r="17" spans="1:3" ht="24" customHeight="1">
      <c r="A17" s="32" t="s">
        <v>59</v>
      </c>
      <c r="B17" s="33"/>
      <c r="C17" s="34">
        <v>245000</v>
      </c>
    </row>
    <row r="18" spans="1:3" ht="24" customHeight="1">
      <c r="A18" s="31" t="s">
        <v>496</v>
      </c>
      <c r="B18" s="33"/>
      <c r="C18" s="28">
        <f>3664500+1316200</f>
        <v>4980700</v>
      </c>
    </row>
    <row r="19" spans="1:3" ht="24" customHeight="1">
      <c r="A19" s="35" t="s">
        <v>60</v>
      </c>
      <c r="B19" s="25"/>
      <c r="C19" s="26"/>
    </row>
    <row r="20" spans="1:3" ht="24" customHeight="1">
      <c r="A20" s="31"/>
      <c r="B20" s="25"/>
      <c r="C20" s="26"/>
    </row>
    <row r="21" spans="1:3" ht="24" customHeight="1">
      <c r="A21" s="30"/>
      <c r="B21" s="36"/>
      <c r="C21" s="37"/>
    </row>
    <row r="22" spans="1:3" ht="22.5" customHeight="1">
      <c r="A22" s="38" t="s">
        <v>61</v>
      </c>
      <c r="B22" s="39">
        <f>B12+B14+B15</f>
        <v>1632079</v>
      </c>
      <c r="C22" s="40">
        <f>C12+C15+C18+C14</f>
        <v>6903511</v>
      </c>
    </row>
  </sheetData>
  <sheetProtection/>
  <mergeCells count="2">
    <mergeCell ref="A1:C1"/>
    <mergeCell ref="A2:B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张运红</cp:lastModifiedBy>
  <dcterms:created xsi:type="dcterms:W3CDTF">2014-11-20T15:09:59Z</dcterms:created>
  <dcterms:modified xsi:type="dcterms:W3CDTF">2022-07-19T07:04:26Z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