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8505" windowWidth="17400" windowHeight="6375" firstSheet="1" activeTab="2"/>
  </bookViews>
  <sheets>
    <sheet name="AFGTgtH" sheetId="1" state="hidden" r:id="rId1"/>
    <sheet name="明公平" sheetId="2" r:id="rId2"/>
    <sheet name="明本支" sheetId="3" r:id="rId3"/>
    <sheet name="明公支细" sheetId="4" r:id="rId4"/>
    <sheet name="封面" sheetId="5" state="hidden" r:id="rId5"/>
    <sheet name="目录" sheetId="6" state="hidden" r:id="rId6"/>
    <sheet name="Sheet1" sheetId="7" r:id="rId7"/>
  </sheets>
  <definedNames>
    <definedName name="_xlnm.Print_Area" localSheetId="2">'明本支'!$A$1:$F$29</definedName>
    <definedName name="_xlnm.Print_Area" localSheetId="1">'明公平'!$A$1:$F$24</definedName>
    <definedName name="_xlnm.Print_Area" localSheetId="3">'明公支细'!$A$1:$D$485</definedName>
    <definedName name="Z_0BE6076D_1955_44DD_B86E_BA2B78BDAAAC_.wvu.PrintTitles" localSheetId="3" hidden="1">'明公支细'!#REF!</definedName>
    <definedName name="Z_55CF65C2_D0DB_4848_9AA8_D16A6B0715BB_.wvu.FilterData" localSheetId="3" hidden="1">'明公支细'!#REF!</definedName>
    <definedName name="Z_55CF65C2_D0DB_4848_9AA8_D16A6B0715BB_.wvu.PrintTitles" localSheetId="3" hidden="1">'明公支细'!#REF!</definedName>
    <definedName name="Z_5ABD0DB1_869D_4956_B13A_9E263DA65496_.wvu.FilterData" localSheetId="3" hidden="1">'明公支细'!#REF!</definedName>
    <definedName name="Z_5ABD0DB1_869D_4956_B13A_9E263DA65496_.wvu.PrintTitles" localSheetId="3" hidden="1">'明公支细'!#REF!</definedName>
    <definedName name="Z_8EF5D9F0_1760_4DCB_9AC3_719A14ABBE0A_.wvu.FilterData" localSheetId="3" hidden="1">'明公支细'!#REF!</definedName>
    <definedName name="Z_9CBB451A_2FB3_42D3_B464_9AAE20F2DE5F_.wvu.FilterData" localSheetId="3" hidden="1">'明公支细'!#REF!</definedName>
    <definedName name="Z_B0A4C709_BB95_4513_AA68_927FBBA00A05_.wvu.FilterData" localSheetId="3" hidden="1">'明公支细'!#REF!</definedName>
    <definedName name="Z_B0A4C709_BB95_4513_AA68_927FBBA00A05_.wvu.PrintTitles" localSheetId="3" hidden="1">'明公支细'!#REF!</definedName>
  </definedNames>
  <calcPr fullCalcOnLoad="1"/>
</workbook>
</file>

<file path=xl/sharedStrings.xml><?xml version="1.0" encoding="utf-8"?>
<sst xmlns="http://schemas.openxmlformats.org/spreadsheetml/2006/main" count="563" uniqueCount="460">
  <si>
    <t>月</t>
  </si>
  <si>
    <t>年</t>
  </si>
  <si>
    <t>表一</t>
  </si>
  <si>
    <t>单位：万元</t>
  </si>
  <si>
    <t>………</t>
  </si>
  <si>
    <t>收  入  总  计</t>
  </si>
  <si>
    <t>目  录</t>
  </si>
  <si>
    <t>项  目</t>
  </si>
  <si>
    <t>支出合计</t>
  </si>
  <si>
    <t>调入预算稳定调节基金</t>
  </si>
  <si>
    <t>上解支出</t>
  </si>
  <si>
    <r>
      <t>北 京</t>
    </r>
    <r>
      <rPr>
        <sz val="24"/>
        <color indexed="8"/>
        <rFont val="宋体"/>
        <family val="0"/>
      </rPr>
      <t xml:space="preserve"> </t>
    </r>
    <r>
      <rPr>
        <sz val="24"/>
        <color indexed="8"/>
        <rFont val="宋体"/>
        <family val="0"/>
      </rPr>
      <t>市</t>
    </r>
    <r>
      <rPr>
        <sz val="24"/>
        <color indexed="8"/>
        <rFont val="宋体"/>
        <family val="0"/>
      </rPr>
      <t xml:space="preserve"> </t>
    </r>
    <r>
      <rPr>
        <sz val="24"/>
        <color indexed="8"/>
        <rFont val="宋体"/>
        <family val="0"/>
      </rPr>
      <t>丰</t>
    </r>
    <r>
      <rPr>
        <sz val="24"/>
        <color indexed="8"/>
        <rFont val="宋体"/>
        <family val="0"/>
      </rPr>
      <t xml:space="preserve"> </t>
    </r>
    <r>
      <rPr>
        <sz val="24"/>
        <color indexed="8"/>
        <rFont val="宋体"/>
        <family val="0"/>
      </rPr>
      <t>台</t>
    </r>
    <r>
      <rPr>
        <sz val="24"/>
        <color indexed="8"/>
        <rFont val="宋体"/>
        <family val="0"/>
      </rPr>
      <t xml:space="preserve"> </t>
    </r>
    <r>
      <rPr>
        <sz val="24"/>
        <color indexed="8"/>
        <rFont val="宋体"/>
        <family val="0"/>
      </rPr>
      <t>区</t>
    </r>
  </si>
  <si>
    <t>人大事务</t>
  </si>
  <si>
    <t>行政运行</t>
  </si>
  <si>
    <t>一般行政管理事务</t>
  </si>
  <si>
    <t>机关服务</t>
  </si>
  <si>
    <t>人大代表履职能力提升</t>
  </si>
  <si>
    <t>代表工作</t>
  </si>
  <si>
    <t>事业运行</t>
  </si>
  <si>
    <t>其他人大事务支出</t>
  </si>
  <si>
    <t>政协事务</t>
  </si>
  <si>
    <t>政协会议</t>
  </si>
  <si>
    <t>委员视察</t>
  </si>
  <si>
    <t>参政议政</t>
  </si>
  <si>
    <t>其他政协事务支出</t>
  </si>
  <si>
    <t>政府办公厅（室）及相关机构事务</t>
  </si>
  <si>
    <t>信访事务</t>
  </si>
  <si>
    <t>其他政府办公厅（室）及相关机构事务支出</t>
  </si>
  <si>
    <t>发展与改革事务</t>
  </si>
  <si>
    <t>物价管理</t>
  </si>
  <si>
    <t>其他发展与改革事务支出</t>
  </si>
  <si>
    <t>统计信息事务</t>
  </si>
  <si>
    <t>专项统计业务</t>
  </si>
  <si>
    <t>专项普查活动</t>
  </si>
  <si>
    <t>其他统计信息事务支出</t>
  </si>
  <si>
    <t>财政事务</t>
  </si>
  <si>
    <t>预算改革业务</t>
  </si>
  <si>
    <t>其他财政事务支出</t>
  </si>
  <si>
    <t>税收事务</t>
  </si>
  <si>
    <t>其他税收事务支出</t>
  </si>
  <si>
    <t>审计事务</t>
  </si>
  <si>
    <t>审计业务</t>
  </si>
  <si>
    <t>其他审计事务支出</t>
  </si>
  <si>
    <t>人力资源事务</t>
  </si>
  <si>
    <t>军队转业干部安置</t>
  </si>
  <si>
    <t>纪检监察事务</t>
  </si>
  <si>
    <t>其他纪检监察事务支出</t>
  </si>
  <si>
    <t>商贸事务</t>
  </si>
  <si>
    <t>其他商贸事务支出</t>
  </si>
  <si>
    <t>民族事务</t>
  </si>
  <si>
    <t>其他民族事务支出</t>
  </si>
  <si>
    <t>港澳台侨事务</t>
  </si>
  <si>
    <t>档案事务</t>
  </si>
  <si>
    <t>档案馆</t>
  </si>
  <si>
    <t>民主党派及工商联事务</t>
  </si>
  <si>
    <t>群众团体事务</t>
  </si>
  <si>
    <t>其他群众团体事务支出</t>
  </si>
  <si>
    <t>组织事务</t>
  </si>
  <si>
    <t>统战事务</t>
  </si>
  <si>
    <t>其他共产党事务支出</t>
  </si>
  <si>
    <t>其他一般公共服务支出</t>
  </si>
  <si>
    <t>国防动员</t>
  </si>
  <si>
    <t>兵役征集</t>
  </si>
  <si>
    <t>人民防空</t>
  </si>
  <si>
    <t>民兵</t>
  </si>
  <si>
    <t>其他国防动员支出</t>
  </si>
  <si>
    <t>其他国防支出</t>
  </si>
  <si>
    <t>武装警察</t>
  </si>
  <si>
    <t>消防</t>
  </si>
  <si>
    <t>其他武装警察支出</t>
  </si>
  <si>
    <t>公安</t>
  </si>
  <si>
    <t>道路交通管理</t>
  </si>
  <si>
    <t>拘押收教场所管理</t>
  </si>
  <si>
    <t>警犬繁育及训养</t>
  </si>
  <si>
    <t>其他公安支出</t>
  </si>
  <si>
    <t>国家安全</t>
  </si>
  <si>
    <t>安全业务</t>
  </si>
  <si>
    <t>司法</t>
  </si>
  <si>
    <t>基层司法业务</t>
  </si>
  <si>
    <t>普法宣传</t>
  </si>
  <si>
    <t>其他司法支出</t>
  </si>
  <si>
    <t>国家保密</t>
  </si>
  <si>
    <t>教育管理事务</t>
  </si>
  <si>
    <t>普通教育</t>
  </si>
  <si>
    <t>学前教育</t>
  </si>
  <si>
    <t>小学教育</t>
  </si>
  <si>
    <t>初中教育</t>
  </si>
  <si>
    <t>高中教育</t>
  </si>
  <si>
    <t>其他普通教育支出</t>
  </si>
  <si>
    <t>职业教育</t>
  </si>
  <si>
    <t>职业高中教育</t>
  </si>
  <si>
    <t>成人教育</t>
  </si>
  <si>
    <t>成人中等教育</t>
  </si>
  <si>
    <t>成人高等教育</t>
  </si>
  <si>
    <t>特殊教育</t>
  </si>
  <si>
    <t>特殊学校教育</t>
  </si>
  <si>
    <t>工读学校教育</t>
  </si>
  <si>
    <t>进修及培训</t>
  </si>
  <si>
    <t>教师进修</t>
  </si>
  <si>
    <t>干部教育</t>
  </si>
  <si>
    <t>教育费附加安排的支出</t>
  </si>
  <si>
    <t>城市中小学校舍建设</t>
  </si>
  <si>
    <t>城市中小学教学设施</t>
  </si>
  <si>
    <t>其他教育费附加安排的支出</t>
  </si>
  <si>
    <t>其他教育支出</t>
  </si>
  <si>
    <t>科学技术管理事务</t>
  </si>
  <si>
    <t>其他科学技术管理事务支出</t>
  </si>
  <si>
    <t>应用研究</t>
  </si>
  <si>
    <t>其他应用研究支出</t>
  </si>
  <si>
    <t>科学技术普及</t>
  </si>
  <si>
    <t>机构运行</t>
  </si>
  <si>
    <t>科普活动</t>
  </si>
  <si>
    <t>科技馆站</t>
  </si>
  <si>
    <t>其他科学技术普及支出</t>
  </si>
  <si>
    <t>其他科学技术支出</t>
  </si>
  <si>
    <t>文化</t>
  </si>
  <si>
    <t>图书馆</t>
  </si>
  <si>
    <t>群众文化</t>
  </si>
  <si>
    <t>其他文化支出</t>
  </si>
  <si>
    <t>文物</t>
  </si>
  <si>
    <t>博物馆</t>
  </si>
  <si>
    <t>历史名城与古迹</t>
  </si>
  <si>
    <t>其他文物支出</t>
  </si>
  <si>
    <t>体育</t>
  </si>
  <si>
    <t>运动项目管理</t>
  </si>
  <si>
    <t>体育训练</t>
  </si>
  <si>
    <t>体育场馆</t>
  </si>
  <si>
    <t>群众体育</t>
  </si>
  <si>
    <t>其他体育支出</t>
  </si>
  <si>
    <t>电视</t>
  </si>
  <si>
    <t>其他文化体育与传媒支出</t>
  </si>
  <si>
    <t>宣传文化发展专项支出</t>
  </si>
  <si>
    <t>人力资源和社会保障管理事务</t>
  </si>
  <si>
    <t>劳动保障监察</t>
  </si>
  <si>
    <t>就业管理事务</t>
  </si>
  <si>
    <t>社会保险业务管理事务</t>
  </si>
  <si>
    <t>社会保险经办机构</t>
  </si>
  <si>
    <t>公共就业服务和职业技能鉴定机构</t>
  </si>
  <si>
    <t>其他人力资源和社会保障管理事务支出</t>
  </si>
  <si>
    <t>民政管理事务</t>
  </si>
  <si>
    <t>拥军优属</t>
  </si>
  <si>
    <t>老龄事务</t>
  </si>
  <si>
    <t>基层政权和社区建设</t>
  </si>
  <si>
    <t>其他民政管理事务支出</t>
  </si>
  <si>
    <t>行政事业单位离退休</t>
  </si>
  <si>
    <t>归口管理的行政单位离退休</t>
  </si>
  <si>
    <t>事业单位离退休</t>
  </si>
  <si>
    <t>离退休人员管理机构</t>
  </si>
  <si>
    <t>就业补助</t>
  </si>
  <si>
    <t>其他就业补助支出</t>
  </si>
  <si>
    <t>抚恤</t>
  </si>
  <si>
    <t>死亡抚恤</t>
  </si>
  <si>
    <t>伤残抚恤</t>
  </si>
  <si>
    <t>在乡复员、退伍军人生活补助</t>
  </si>
  <si>
    <t>义务兵优待</t>
  </si>
  <si>
    <t>其他优抚支出</t>
  </si>
  <si>
    <t>退役安置</t>
  </si>
  <si>
    <t>退役士兵安置</t>
  </si>
  <si>
    <t>军队移交政府的离退休人员安置</t>
  </si>
  <si>
    <t>军队移交政府离退休干部管理机构</t>
  </si>
  <si>
    <t>社会福利</t>
  </si>
  <si>
    <t>儿童福利</t>
  </si>
  <si>
    <t>老年福利</t>
  </si>
  <si>
    <t>其他社会福利支出</t>
  </si>
  <si>
    <t>残疾人事业</t>
  </si>
  <si>
    <t>残疾人康复</t>
  </si>
  <si>
    <t>残疾人体育</t>
  </si>
  <si>
    <t>其他残疾人事业支出</t>
  </si>
  <si>
    <t>自然灾害生活救助</t>
  </si>
  <si>
    <t>其他自然灾害生活救助支出</t>
  </si>
  <si>
    <t>红十字事业</t>
  </si>
  <si>
    <t>其他社会保障和就业支出</t>
  </si>
  <si>
    <t>公立医院</t>
  </si>
  <si>
    <t>综合医院</t>
  </si>
  <si>
    <t>中医（民族）医院</t>
  </si>
  <si>
    <t>基层医疗卫生机构</t>
  </si>
  <si>
    <t>城市社区卫生机构</t>
  </si>
  <si>
    <t>其他基层医疗卫生机构支出</t>
  </si>
  <si>
    <t>公共卫生</t>
  </si>
  <si>
    <t>疾病预防控制机构</t>
  </si>
  <si>
    <t>卫生监督机构</t>
  </si>
  <si>
    <t>妇幼保健机构</t>
  </si>
  <si>
    <t>基本公共卫生服务</t>
  </si>
  <si>
    <t>重大公共卫生专项</t>
  </si>
  <si>
    <t>突发公共卫生事件应急处理</t>
  </si>
  <si>
    <t>其他公共卫生支出</t>
  </si>
  <si>
    <t>行政单位医疗</t>
  </si>
  <si>
    <t>事业单位医疗</t>
  </si>
  <si>
    <t>城乡医疗救助</t>
  </si>
  <si>
    <t>中医药</t>
  </si>
  <si>
    <t>中医（民族医）药专项</t>
  </si>
  <si>
    <t>计划生育事务</t>
  </si>
  <si>
    <t>食品和药品监督管理事务</t>
  </si>
  <si>
    <t>其他食品和药品监督管理事务支出</t>
  </si>
  <si>
    <t>环境保护管理事务</t>
  </si>
  <si>
    <t>环境监测与监察</t>
  </si>
  <si>
    <t>其他环境监测与监察支出</t>
  </si>
  <si>
    <t>污染防治</t>
  </si>
  <si>
    <t>大气</t>
  </si>
  <si>
    <t>能源节约利用</t>
  </si>
  <si>
    <t>城乡社区管理事务</t>
  </si>
  <si>
    <t>城管执法</t>
  </si>
  <si>
    <t>其他城乡社区管理事务支出</t>
  </si>
  <si>
    <t>城乡社区规划与管理</t>
  </si>
  <si>
    <t>城乡社区公共设施</t>
  </si>
  <si>
    <t>其他城乡社区公共设施支出</t>
  </si>
  <si>
    <t>城乡社区环境卫生</t>
  </si>
  <si>
    <t>其他城乡社区事务支出</t>
  </si>
  <si>
    <t>农业</t>
  </si>
  <si>
    <t>执法监管</t>
  </si>
  <si>
    <t>农村公益事业</t>
  </si>
  <si>
    <t>其他农业支出</t>
  </si>
  <si>
    <t>林业</t>
  </si>
  <si>
    <t>林业事业机构</t>
  </si>
  <si>
    <t>森林培育</t>
  </si>
  <si>
    <t>森林生态效益补偿</t>
  </si>
  <si>
    <t>林业防灾减灾</t>
  </si>
  <si>
    <t>其他林业支出</t>
  </si>
  <si>
    <t>水利</t>
  </si>
  <si>
    <t>水利执法监督</t>
  </si>
  <si>
    <t>水资源节约管理与保护</t>
  </si>
  <si>
    <t>防汛</t>
  </si>
  <si>
    <t>水资源费安排的支出</t>
  </si>
  <si>
    <t>其他水利支出</t>
  </si>
  <si>
    <t>农业综合开发</t>
  </si>
  <si>
    <t>产业化经营</t>
  </si>
  <si>
    <t>农村综合改革</t>
  </si>
  <si>
    <t>对村级一事一议的补助</t>
  </si>
  <si>
    <t>其他农林水支出</t>
  </si>
  <si>
    <t>安全生产监管</t>
  </si>
  <si>
    <t>安全监管监察专项</t>
  </si>
  <si>
    <t>其他安全生产监管支出</t>
  </si>
  <si>
    <t>其他资源勘探电力信息等事务支出</t>
  </si>
  <si>
    <t>旅游业管理与服务支出</t>
  </si>
  <si>
    <t>旅游行业业务管理</t>
  </si>
  <si>
    <t>其他旅游业管理与服务支出</t>
  </si>
  <si>
    <t>国土资源事务</t>
  </si>
  <si>
    <t>其他国土资源事务支出</t>
  </si>
  <si>
    <t>地震事务</t>
  </si>
  <si>
    <t>地震预测预报</t>
  </si>
  <si>
    <t>地震灾害预防</t>
  </si>
  <si>
    <t>保障性安居工程支出</t>
  </si>
  <si>
    <t>住房改革支出</t>
  </si>
  <si>
    <t>购房补贴</t>
  </si>
  <si>
    <t>粮油事务</t>
  </si>
  <si>
    <t>粮食风险基金</t>
  </si>
  <si>
    <t>其他支出</t>
  </si>
  <si>
    <t>培训支出</t>
  </si>
  <si>
    <t>廉租住房</t>
  </si>
  <si>
    <t>其他港澳台侨事务支出</t>
  </si>
  <si>
    <t>党委办公厅（室）及相关机构事务</t>
  </si>
  <si>
    <t>残疾人就业和扶贫</t>
  </si>
  <si>
    <t>其他生活救助</t>
  </si>
  <si>
    <t>精神卫生机构</t>
  </si>
  <si>
    <t>建设市场管理与监督</t>
  </si>
  <si>
    <t>病虫害控制</t>
  </si>
  <si>
    <t>森林资源管理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</si>
  <si>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</si>
  <si>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</si>
  <si>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</si>
  <si>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</si>
  <si>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</si>
  <si>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</si>
  <si>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</si>
  <si>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</si>
  <si>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</si>
  <si>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</si>
  <si>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</si>
  <si>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商业服务业等支出</t>
  </si>
  <si>
    <t>国土海洋气象等支出</t>
  </si>
  <si>
    <t>住房保障支出</t>
  </si>
  <si>
    <t>粮油物资储备支出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</si>
  <si>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</si>
  <si>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</si>
  <si>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</si>
  <si>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</si>
  <si>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</si>
  <si>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</si>
  <si>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</si>
  <si>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</si>
  <si>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</si>
  <si>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</si>
  <si>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</si>
  <si>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</si>
  <si>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</si>
  <si>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</si>
  <si>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台湾事务</t>
  </si>
  <si>
    <t>其他民主党派及工商联事务支出</t>
  </si>
  <si>
    <t>其他国家安全支出</t>
  </si>
  <si>
    <t>新闻出版广播影视</t>
  </si>
  <si>
    <t>最低生活保障</t>
  </si>
  <si>
    <t>城市最低生活保障金支出</t>
  </si>
  <si>
    <t>农村最低生活保障金支出</t>
  </si>
  <si>
    <t>临时救助</t>
  </si>
  <si>
    <t>临时救助支出</t>
  </si>
  <si>
    <t>流浪乞讨人员救助支出</t>
  </si>
  <si>
    <t>其他城市生活救助</t>
  </si>
  <si>
    <t>其他农村生活救助</t>
  </si>
  <si>
    <t>医疗卫生与计划生育管理事务</t>
  </si>
  <si>
    <t>其他公立医院支出</t>
  </si>
  <si>
    <t>计划生育机构</t>
  </si>
  <si>
    <t>计划生育服务</t>
  </si>
  <si>
    <t>其他医疗卫生与计划生育支出</t>
  </si>
  <si>
    <t>其他城乡社区支出</t>
  </si>
  <si>
    <t>资源勘探开发</t>
  </si>
  <si>
    <t>其他资源勘探业支出</t>
  </si>
  <si>
    <t>支持中小企业发展和管理支出</t>
  </si>
  <si>
    <t>中小企业发展专项</t>
  </si>
  <si>
    <t>国土资源规划及管理</t>
  </si>
  <si>
    <t>土地资源调查</t>
  </si>
  <si>
    <t>国土整治</t>
  </si>
  <si>
    <t>农村危房改造</t>
  </si>
  <si>
    <t>住房公积金</t>
  </si>
  <si>
    <t>人大会议</t>
  </si>
  <si>
    <t>信息化建设</t>
  </si>
  <si>
    <t>律师公证管理</t>
  </si>
  <si>
    <t>法律援助</t>
  </si>
  <si>
    <t>其他职业教育支出</t>
  </si>
  <si>
    <t>其他特殊教育支出</t>
  </si>
  <si>
    <t>技术研究与开发</t>
  </si>
  <si>
    <t>其他技术研究与开发支出</t>
  </si>
  <si>
    <t>文化产业发展专项支出</t>
  </si>
  <si>
    <t>退役士兵管理教育</t>
  </si>
  <si>
    <t>其他计划生育事务支出</t>
  </si>
  <si>
    <t>其他环境保护管理事务支出</t>
  </si>
  <si>
    <t>其他支持中小企业发展和管理支出</t>
  </si>
  <si>
    <t>商业流通事务</t>
  </si>
  <si>
    <t>援助其他地区支出</t>
  </si>
  <si>
    <t>市一般转移支付</t>
  </si>
  <si>
    <t>收  入</t>
  </si>
  <si>
    <t>支  出</t>
  </si>
  <si>
    <t>上年结余</t>
  </si>
  <si>
    <t>安排预算稳定调节基金</t>
  </si>
  <si>
    <t>调入资金</t>
  </si>
  <si>
    <t>年终结余</t>
  </si>
  <si>
    <t>收入合计</t>
  </si>
  <si>
    <t>支出合计</t>
  </si>
  <si>
    <t>中央及市专项转移支付收入</t>
  </si>
  <si>
    <t>中央及市专项转移支付支出</t>
  </si>
  <si>
    <t>支  出  总  计</t>
  </si>
  <si>
    <r>
      <t>丰台区201</t>
    </r>
    <r>
      <rPr>
        <b/>
        <sz val="16"/>
        <color indexed="8"/>
        <rFont val="宋体"/>
        <family val="0"/>
      </rPr>
      <t>8</t>
    </r>
    <r>
      <rPr>
        <b/>
        <sz val="16"/>
        <color indexed="8"/>
        <rFont val="宋体"/>
        <family val="0"/>
      </rPr>
      <t>年区级一般公共预算支出计划情况明细表</t>
    </r>
  </si>
  <si>
    <t>一般公共服务支出</t>
  </si>
  <si>
    <t>税务宣传</t>
  </si>
  <si>
    <t>信息化建设</t>
  </si>
  <si>
    <t>大案要案查处</t>
  </si>
  <si>
    <t>工商行政管理事务</t>
  </si>
  <si>
    <t>质量技术监督与检验检疫事务</t>
  </si>
  <si>
    <t>宗教事务</t>
  </si>
  <si>
    <t>治安管理</t>
  </si>
  <si>
    <t>网络侦控管理</t>
  </si>
  <si>
    <t>一般行政管理事务</t>
  </si>
  <si>
    <t>其他公共安全支出</t>
  </si>
  <si>
    <t>其他教育管理事务支出</t>
  </si>
  <si>
    <t xml:space="preserve">  农村中小学教学设施</t>
  </si>
  <si>
    <t>中关村发展支出</t>
  </si>
  <si>
    <t>文化活动</t>
  </si>
  <si>
    <t>体育训练</t>
  </si>
  <si>
    <t>体育产业支出</t>
  </si>
  <si>
    <t>补充全国社会保障基金</t>
  </si>
  <si>
    <t>用一般公共预算补充基金</t>
  </si>
  <si>
    <t>机关事业单位基本养老保险缴费支出</t>
  </si>
  <si>
    <t>机关事业单位职业年金缴费支出</t>
  </si>
  <si>
    <t>其他行政事业单位离退休</t>
  </si>
  <si>
    <t>就业创业服务补贴</t>
  </si>
  <si>
    <t>优抚事业单位支出</t>
  </si>
  <si>
    <t>居民生活福利支出</t>
  </si>
  <si>
    <t xml:space="preserve">  自然灾害灾后重建补助</t>
  </si>
  <si>
    <t>财政对城乡居民基本养老保险基金的补助</t>
  </si>
  <si>
    <t>其他医疗卫生与计划生育管理事务支出</t>
  </si>
  <si>
    <t>妇产医院</t>
  </si>
  <si>
    <t>行政事业单位医疗</t>
  </si>
  <si>
    <t>财政对基本医疗保险基金的补助</t>
  </si>
  <si>
    <t>财政对城乡居民基本医疗保险的补助</t>
  </si>
  <si>
    <t>财政对新型农村合作医疗基金的补助</t>
  </si>
  <si>
    <t>财政对其他基本医疗保险基金的补助</t>
  </si>
  <si>
    <t>医疗救助</t>
  </si>
  <si>
    <t>其他医疗救助支出</t>
  </si>
  <si>
    <t>优抚对象医疗</t>
  </si>
  <si>
    <t>优抚对象医疗补助</t>
  </si>
  <si>
    <t>水体</t>
  </si>
  <si>
    <t>代扣代收代征税款手续费</t>
  </si>
  <si>
    <t>其他工商行政管理事务支出</t>
  </si>
  <si>
    <t>其他质量技术监督与检验检疫事务支出</t>
  </si>
  <si>
    <t>民族工作专项</t>
  </si>
  <si>
    <t>宗教工作专项</t>
  </si>
  <si>
    <t>其他宗教事务支出</t>
  </si>
  <si>
    <t>华侨事务</t>
  </si>
  <si>
    <t>保密管理</t>
  </si>
  <si>
    <t>其他消防</t>
  </si>
  <si>
    <t>文化创作与保护</t>
  </si>
  <si>
    <t>职业培训补贴</t>
  </si>
  <si>
    <t>其他红十字事业支出</t>
  </si>
  <si>
    <t>财政对基本养老保险基金的补助</t>
  </si>
  <si>
    <t>财政对城镇居民基本医疗保险基金的补助</t>
  </si>
  <si>
    <t>其他优抚对象医疗支出</t>
  </si>
  <si>
    <t>城市环境治理支出</t>
  </si>
  <si>
    <t>农产品质量安全</t>
  </si>
  <si>
    <t>农业结构调整补贴</t>
  </si>
  <si>
    <t>林业执法与监督</t>
  </si>
  <si>
    <t>信息管理</t>
  </si>
  <si>
    <t>水利行业业务管理</t>
  </si>
  <si>
    <t>水利前期工作</t>
  </si>
  <si>
    <t>水土保持</t>
  </si>
  <si>
    <t>水文测报</t>
  </si>
  <si>
    <t>大中型水库移民后期扶持专项支出</t>
  </si>
  <si>
    <t>水利安全监督</t>
  </si>
  <si>
    <t>农村人畜饮水</t>
  </si>
  <si>
    <t>机构运行</t>
  </si>
  <si>
    <t>普惠金融发展支出</t>
  </si>
  <si>
    <t>创业担保贷款贴息</t>
  </si>
  <si>
    <t>铁路运输</t>
  </si>
  <si>
    <t>铁路安全</t>
  </si>
  <si>
    <t>资源勘探信息等支出</t>
  </si>
  <si>
    <t>事业运行</t>
  </si>
  <si>
    <t>地震应急救援</t>
  </si>
  <si>
    <t>其他地震事务支出</t>
  </si>
  <si>
    <t>保障性住房租金补贴</t>
  </si>
  <si>
    <t>预备费</t>
  </si>
  <si>
    <t>支出合计</t>
  </si>
  <si>
    <t>其他组织事务支出</t>
  </si>
  <si>
    <t>气象事务</t>
  </si>
  <si>
    <t>气象装备保障维护</t>
  </si>
  <si>
    <t>其他气象事务支出</t>
  </si>
  <si>
    <t>十五、金融支出</t>
  </si>
  <si>
    <t>十六、援助其他地区支出</t>
  </si>
  <si>
    <t>十七、国土海洋气象等支出</t>
  </si>
  <si>
    <t>十八、住房保障支出</t>
  </si>
  <si>
    <t>十九、粮油物资储备支出</t>
  </si>
  <si>
    <t>二十、其他支出</t>
  </si>
  <si>
    <t>二十一、预备费</t>
  </si>
  <si>
    <r>
      <t xml:space="preserve">中央及市专项 </t>
    </r>
    <r>
      <rPr>
        <sz val="9"/>
        <color indexed="8"/>
        <rFont val="宋体"/>
        <family val="0"/>
      </rPr>
      <t xml:space="preserve">                       </t>
    </r>
    <r>
      <rPr>
        <sz val="9"/>
        <color indexed="8"/>
        <rFont val="宋体"/>
        <family val="0"/>
      </rPr>
      <t>转移支付支出</t>
    </r>
  </si>
  <si>
    <r>
      <t xml:space="preserve">中央及市专项转移 </t>
    </r>
    <r>
      <rPr>
        <sz val="9"/>
        <color indexed="8"/>
        <rFont val="宋体"/>
        <family val="0"/>
      </rPr>
      <t xml:space="preserve">                         </t>
    </r>
    <r>
      <rPr>
        <sz val="9"/>
        <color indexed="8"/>
        <rFont val="宋体"/>
        <family val="0"/>
      </rPr>
      <t>支付支出</t>
    </r>
  </si>
  <si>
    <t>一般债券还本上解支出</t>
  </si>
  <si>
    <t>一般债券付息上解支出</t>
  </si>
  <si>
    <r>
      <t xml:space="preserve">一般公共预算支出 </t>
    </r>
    <r>
      <rPr>
        <sz val="9"/>
        <color indexed="8"/>
        <rFont val="宋体"/>
        <family val="0"/>
      </rPr>
      <t xml:space="preserve">                           </t>
    </r>
    <r>
      <rPr>
        <sz val="9"/>
        <color indexed="8"/>
        <rFont val="宋体"/>
        <family val="0"/>
      </rPr>
      <t>合计</t>
    </r>
  </si>
  <si>
    <r>
      <t xml:space="preserve">项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目</t>
    </r>
  </si>
  <si>
    <r>
      <t xml:space="preserve">项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目</t>
    </r>
  </si>
  <si>
    <r>
      <t xml:space="preserve">项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目</t>
    </r>
  </si>
  <si>
    <r>
      <t xml:space="preserve">一般公共预算收入 </t>
    </r>
    <r>
      <rPr>
        <sz val="9"/>
        <color indexed="8"/>
        <rFont val="宋体"/>
        <family val="0"/>
      </rPr>
      <t xml:space="preserve">                                </t>
    </r>
    <r>
      <rPr>
        <sz val="9"/>
        <color indexed="8"/>
        <rFont val="宋体"/>
        <family val="0"/>
      </rPr>
      <t>合计</t>
    </r>
  </si>
  <si>
    <t>从国有资本经营预算调入一般公共预算</t>
  </si>
  <si>
    <r>
      <t>2018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 xml:space="preserve">                          </t>
    </r>
    <r>
      <rPr>
        <sz val="9"/>
        <color indexed="8"/>
        <rFont val="宋体"/>
        <family val="0"/>
      </rPr>
      <t>预算数</t>
    </r>
  </si>
  <si>
    <r>
      <t>2018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 xml:space="preserve">                            </t>
    </r>
    <r>
      <rPr>
        <sz val="9"/>
        <color indexed="8"/>
        <rFont val="宋体"/>
        <family val="0"/>
      </rPr>
      <t>调整预算</t>
    </r>
  </si>
  <si>
    <r>
      <t>丰台区2018</t>
    </r>
    <r>
      <rPr>
        <b/>
        <sz val="16"/>
        <color indexed="8"/>
        <rFont val="宋体"/>
        <family val="0"/>
      </rPr>
      <t>年区级一般公共预算支出调整情况表</t>
    </r>
  </si>
  <si>
    <t xml:space="preserve">  表一</t>
  </si>
  <si>
    <t>丰台区2018年区级一般公共预算支出调整情况表</t>
  </si>
  <si>
    <t>表二</t>
  </si>
  <si>
    <t>丰台区2018年区级一般公共预算支出调整情况明细表</t>
  </si>
  <si>
    <t>丰台区2018年区级一般公共预算收支调整总表</t>
  </si>
  <si>
    <r>
      <t>丰台区2018</t>
    </r>
    <r>
      <rPr>
        <b/>
        <sz val="16"/>
        <color indexed="8"/>
        <rFont val="宋体"/>
        <family val="0"/>
      </rPr>
      <t>年区级一般公共预算收支调整总表</t>
    </r>
  </si>
  <si>
    <r>
      <t>2018</t>
    </r>
    <r>
      <rPr>
        <sz val="9"/>
        <color indexed="8"/>
        <rFont val="宋体"/>
        <family val="0"/>
      </rPr>
      <t>年
预算数</t>
    </r>
  </si>
  <si>
    <r>
      <t>2018</t>
    </r>
    <r>
      <rPr>
        <sz val="9"/>
        <color indexed="8"/>
        <rFont val="宋体"/>
        <family val="0"/>
      </rPr>
      <t>年
调整预算</t>
    </r>
  </si>
  <si>
    <t>地方政府债券转贷收入</t>
  </si>
  <si>
    <r>
      <t>二○一八年调整</t>
    </r>
    <r>
      <rPr>
        <sz val="24"/>
        <color indexed="8"/>
        <rFont val="宋体"/>
        <family val="0"/>
      </rPr>
      <t>预算(草案)</t>
    </r>
  </si>
  <si>
    <r>
      <t>201</t>
    </r>
    <r>
      <rPr>
        <sz val="9"/>
        <color indexed="8"/>
        <rFont val="宋体"/>
        <family val="0"/>
      </rPr>
      <t>8年</t>
    </r>
    <r>
      <rPr>
        <sz val="9"/>
        <color indexed="8"/>
        <rFont val="宋体"/>
        <family val="0"/>
      </rPr>
      <t xml:space="preserve">                               </t>
    </r>
    <r>
      <rPr>
        <sz val="9"/>
        <color indexed="8"/>
        <rFont val="宋体"/>
        <family val="0"/>
      </rPr>
      <t>调整预算数</t>
    </r>
  </si>
  <si>
    <t>表二(之一)</t>
  </si>
  <si>
    <t xml:space="preserve">  表二</t>
  </si>
  <si>
    <t xml:space="preserve">  表二（之一）</t>
  </si>
  <si>
    <t>2017年                                                                                                                       决算数</t>
  </si>
  <si>
    <r>
      <t>201</t>
    </r>
    <r>
      <rPr>
        <sz val="9"/>
        <color indexed="8"/>
        <rFont val="宋体"/>
        <family val="0"/>
      </rPr>
      <t>8年</t>
    </r>
    <r>
      <rPr>
        <sz val="9"/>
        <color indexed="8"/>
        <rFont val="宋体"/>
        <family val="0"/>
      </rPr>
      <t xml:space="preserve">                               </t>
    </r>
    <r>
      <rPr>
        <sz val="9"/>
        <color indexed="8"/>
        <rFont val="宋体"/>
        <family val="0"/>
      </rPr>
      <t>预算数</t>
    </r>
  </si>
  <si>
    <t>调整数为                        决算%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</si>
</sst>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_ "/>
    <numFmt numFmtId="180" formatCode="#,##0.0_ "/>
    <numFmt numFmtId="181" formatCode="#,##0.00_ 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0_);[Red]\(0.00\)"/>
    <numFmt numFmtId="187" formatCode="0_ "/>
    <numFmt numFmtId="188" formatCode="0.00_ "/>
    <numFmt numFmtId="189" formatCode="0.0%"/>
    <numFmt numFmtId="190" formatCode="0.0_ "/>
    <numFmt numFmtId="191" formatCode="* _-&quot;¥&quot;#,##0;* \-&quot;¥&quot;#,##0;* _-&quot;¥&quot;&quot;-&quot;;@"/>
    <numFmt numFmtId="192" formatCode="* _-&quot;¥&quot;#,##0.00;* \-&quot;¥&quot;#,##0.00;* _-&quot;¥&quot;&quot;-&quot;??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_);[Red]\(0.0\)"/>
    <numFmt numFmtId="198" formatCode="0_);[Red]\(0\)"/>
    <numFmt numFmtId="199" formatCode="000000"/>
    <numFmt numFmtId="200" formatCode="#,##0_);[Red]\(#,##0\)"/>
    <numFmt numFmtId="201" formatCode="_ * #,##0.0_ ;_ * \-#,##0.0_ ;_ * &quot;-&quot;?_ ;_ @_ "/>
  </numFmts>
  <fonts count="64">
    <font>
      <sz val="10"/>
      <color indexed="8"/>
      <name val="Arial"/>
      <family val="2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1"/>
      <color indexed="8"/>
      <name val="宋体"/>
      <family val="0"/>
    </font>
    <font>
      <sz val="24"/>
      <color indexed="8"/>
      <name val="宋体"/>
      <family val="0"/>
    </font>
    <font>
      <sz val="22"/>
      <color indexed="8"/>
      <name val="宋体"/>
      <family val="0"/>
    </font>
    <font>
      <sz val="13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Arial"/>
      <family val="2"/>
    </font>
    <font>
      <sz val="11"/>
      <color indexed="8"/>
      <name val="Verdana"/>
      <family val="2"/>
    </font>
    <font>
      <sz val="7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8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indexed="8"/>
      <name val="Cambria"/>
      <family val="0"/>
    </font>
    <font>
      <sz val="10"/>
      <color indexed="8"/>
      <name val="Cambria"/>
      <family val="0"/>
    </font>
    <font>
      <sz val="7.5"/>
      <color rgb="FF000000"/>
      <name val="Calibri"/>
      <family val="0"/>
    </font>
    <font>
      <sz val="7.5"/>
      <color rgb="FF000000"/>
      <name val="宋体"/>
      <family val="0"/>
    </font>
    <font>
      <sz val="7.5"/>
      <color rgb="FF000000"/>
      <name val="Cambria"/>
      <family val="0"/>
    </font>
    <font>
      <sz val="7.5"/>
      <color indexed="8"/>
      <name val="Calibri"/>
      <family val="0"/>
    </font>
    <font>
      <sz val="8.5"/>
      <color indexed="8"/>
      <name val="Cambria"/>
      <family val="0"/>
    </font>
    <font>
      <sz val="9"/>
      <color rgb="FF000000"/>
      <name val="Calibri"/>
      <family val="0"/>
    </font>
    <font>
      <b/>
      <sz val="16"/>
      <color indexed="8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0"/>
      </left>
      <right/>
      <top style="medium">
        <color indexed="30"/>
      </top>
      <bottom/>
    </border>
    <border>
      <left>
        <color indexed="30"/>
      </left>
      <right/>
      <top style="thin">
        <color indexed="30"/>
      </top>
      <bottom/>
    </border>
    <border>
      <left>
        <color indexed="30"/>
      </left>
      <right/>
      <top style="thin">
        <color indexed="30"/>
      </top>
      <bottom style="medium">
        <color indexed="30"/>
      </bottom>
    </border>
    <border>
      <left style="thin">
        <color indexed="30"/>
      </left>
      <right/>
      <top style="thin">
        <color indexed="30"/>
      </top>
      <bottom/>
    </border>
    <border>
      <left style="thin">
        <color indexed="30"/>
      </left>
      <right/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thin">
        <color rgb="FF0070C0"/>
      </right>
      <top style="medium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theme="3" tint="0.39998000860214233"/>
      </top>
      <bottom style="thin">
        <color theme="3" tint="0.39998000860214233"/>
      </bottom>
    </border>
    <border>
      <left style="thin">
        <color rgb="FF0070C0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 style="thin">
        <color rgb="FF0070C0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indexed="30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30"/>
      </left>
      <right style="thin">
        <color rgb="FF0070C0"/>
      </right>
      <top style="thin">
        <color theme="3" tint="0.3999800086021423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/>
      <top>
        <color indexed="63"/>
      </top>
      <bottom style="medium">
        <color rgb="FF0070C0"/>
      </bottom>
    </border>
    <border>
      <left>
        <color indexed="30"/>
      </left>
      <right>
        <color indexed="63"/>
      </right>
      <top style="thin">
        <color theme="3" tint="0.39998000860214233"/>
      </top>
      <bottom style="thin">
        <color rgb="FF0070C0"/>
      </bottom>
    </border>
    <border>
      <left style="thin">
        <color rgb="FF0070C0"/>
      </left>
      <right>
        <color indexed="63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30"/>
      </left>
      <right/>
      <top style="medium">
        <color indexed="30"/>
      </top>
      <bottom/>
    </border>
    <border>
      <left>
        <color indexed="63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>
        <color indexed="63"/>
      </right>
      <top style="medium">
        <color indexed="30"/>
      </top>
      <bottom style="thin">
        <color indexed="30"/>
      </bottom>
    </border>
  </borders>
  <cellStyleXfs count="66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9" fontId="7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 wrapText="1"/>
    </xf>
    <xf numFmtId="190" fontId="55" fillId="0" borderId="13" xfId="0" applyNumberFormat="1" applyFont="1" applyFill="1" applyBorder="1" applyAlignment="1">
      <alignment horizontal="right" vertical="center" shrinkToFit="1"/>
    </xf>
    <xf numFmtId="179" fontId="7" fillId="0" borderId="0" xfId="0" applyNumberFormat="1" applyFont="1" applyFill="1" applyAlignment="1">
      <alignment horizontal="left" vertical="center" shrinkToFit="1"/>
    </xf>
    <xf numFmtId="0" fontId="0" fillId="33" borderId="0" xfId="0" applyFill="1" applyAlignment="1">
      <alignment/>
    </xf>
    <xf numFmtId="0" fontId="9" fillId="0" borderId="13" xfId="0" applyFont="1" applyBorder="1" applyAlignment="1">
      <alignment horizontal="center" vertical="center" wrapText="1"/>
    </xf>
    <xf numFmtId="0" fontId="56" fillId="33" borderId="0" xfId="0" applyFont="1" applyFill="1" applyBorder="1" applyAlignment="1">
      <alignment/>
    </xf>
    <xf numFmtId="0" fontId="56" fillId="33" borderId="0" xfId="0" applyFont="1" applyFill="1" applyAlignment="1">
      <alignment/>
    </xf>
    <xf numFmtId="0" fontId="7" fillId="0" borderId="0" xfId="0" applyFont="1" applyAlignment="1">
      <alignment horizontal="left" vertical="center" wrapText="1"/>
    </xf>
    <xf numFmtId="0" fontId="56" fillId="33" borderId="0" xfId="0" applyFont="1" applyFill="1" applyAlignment="1">
      <alignment/>
    </xf>
    <xf numFmtId="0" fontId="7" fillId="0" borderId="0" xfId="0" applyFont="1" applyAlignment="1">
      <alignment horizontal="right" vertical="center" wrapText="1"/>
    </xf>
    <xf numFmtId="0" fontId="55" fillId="0" borderId="11" xfId="0" applyFont="1" applyBorder="1" applyAlignment="1">
      <alignment horizontal="left" vertical="center" wrapText="1"/>
    </xf>
    <xf numFmtId="179" fontId="55" fillId="0" borderId="13" xfId="0" applyNumberFormat="1" applyFont="1" applyBorder="1" applyAlignment="1">
      <alignment horizontal="right" vertical="center" shrinkToFit="1"/>
    </xf>
    <xf numFmtId="0" fontId="55" fillId="0" borderId="13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right" vertical="center" wrapText="1"/>
    </xf>
    <xf numFmtId="0" fontId="55" fillId="0" borderId="12" xfId="0" applyFont="1" applyBorder="1" applyAlignment="1">
      <alignment horizontal="center" vertical="center" wrapText="1"/>
    </xf>
    <xf numFmtId="179" fontId="55" fillId="0" borderId="14" xfId="0" applyNumberFormat="1" applyFont="1" applyBorder="1" applyAlignment="1">
      <alignment horizontal="right" vertical="center" shrinkToFit="1"/>
    </xf>
    <xf numFmtId="0" fontId="55" fillId="0" borderId="11" xfId="0" applyFont="1" applyBorder="1" applyAlignment="1">
      <alignment horizontal="right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33" borderId="15" xfId="0" applyFont="1" applyFill="1" applyBorder="1" applyAlignment="1">
      <alignment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79" fontId="55" fillId="0" borderId="14" xfId="0" applyNumberFormat="1" applyFont="1" applyFill="1" applyBorder="1" applyAlignment="1">
      <alignment horizontal="right" vertical="center" shrinkToFi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9" fontId="55" fillId="0" borderId="13" xfId="0" applyNumberFormat="1" applyFont="1" applyBorder="1" applyAlignment="1">
      <alignment horizontal="right" vertical="center" shrinkToFit="1"/>
    </xf>
    <xf numFmtId="179" fontId="55" fillId="0" borderId="13" xfId="0" applyNumberFormat="1" applyFont="1" applyFill="1" applyBorder="1" applyAlignment="1">
      <alignment horizontal="right" vertical="center" shrinkToFit="1"/>
    </xf>
    <xf numFmtId="179" fontId="55" fillId="0" borderId="13" xfId="40" applyNumberFormat="1" applyFont="1" applyFill="1" applyBorder="1" applyAlignment="1">
      <alignment horizontal="right" vertical="center" shrinkToFit="1"/>
      <protection/>
    </xf>
    <xf numFmtId="0" fontId="55" fillId="0" borderId="13" xfId="0" applyFont="1" applyBorder="1" applyAlignment="1">
      <alignment horizontal="left" vertical="center" wrapText="1"/>
    </xf>
    <xf numFmtId="179" fontId="55" fillId="0" borderId="13" xfId="0" applyNumberFormat="1" applyFont="1" applyFill="1" applyBorder="1" applyAlignment="1">
      <alignment horizontal="right" vertical="center" shrinkToFit="1"/>
    </xf>
    <xf numFmtId="0" fontId="57" fillId="0" borderId="17" xfId="0" applyFont="1" applyFill="1" applyBorder="1" applyAlignment="1">
      <alignment horizontal="left" vertical="center" wrapText="1"/>
    </xf>
    <xf numFmtId="41" fontId="58" fillId="0" borderId="18" xfId="0" applyNumberFormat="1" applyFont="1" applyFill="1" applyBorder="1" applyAlignment="1">
      <alignment horizontal="right" vertical="center" wrapText="1" indent="1"/>
    </xf>
    <xf numFmtId="41" fontId="58" fillId="0" borderId="19" xfId="0" applyNumberFormat="1" applyFont="1" applyFill="1" applyBorder="1" applyAlignment="1">
      <alignment horizontal="right" vertical="center" wrapText="1" indent="1"/>
    </xf>
    <xf numFmtId="0" fontId="57" fillId="0" borderId="20" xfId="0" applyFont="1" applyFill="1" applyBorder="1" applyAlignment="1">
      <alignment horizontal="left" vertical="center" wrapText="1" indent="1"/>
    </xf>
    <xf numFmtId="0" fontId="57" fillId="0" borderId="20" xfId="0" applyFont="1" applyFill="1" applyBorder="1" applyAlignment="1">
      <alignment horizontal="left" vertical="center" wrapText="1" indent="2"/>
    </xf>
    <xf numFmtId="41" fontId="59" fillId="0" borderId="21" xfId="0" applyNumberFormat="1" applyFont="1" applyFill="1" applyBorder="1" applyAlignment="1">
      <alignment horizontal="right" vertical="center" wrapText="1" indent="1"/>
    </xf>
    <xf numFmtId="0" fontId="57" fillId="0" borderId="22" xfId="0" applyFont="1" applyFill="1" applyBorder="1" applyAlignment="1">
      <alignment horizontal="left" vertical="center" wrapText="1" indent="2"/>
    </xf>
    <xf numFmtId="41" fontId="58" fillId="0" borderId="23" xfId="0" applyNumberFormat="1" applyFont="1" applyFill="1" applyBorder="1" applyAlignment="1">
      <alignment horizontal="right" vertical="center" wrapText="1" indent="1"/>
    </xf>
    <xf numFmtId="41" fontId="58" fillId="0" borderId="24" xfId="0" applyNumberFormat="1" applyFont="1" applyFill="1" applyBorder="1" applyAlignment="1">
      <alignment horizontal="right" vertical="center" wrapText="1" indent="1"/>
    </xf>
    <xf numFmtId="0" fontId="59" fillId="0" borderId="20" xfId="0" applyFont="1" applyFill="1" applyBorder="1" applyAlignment="1">
      <alignment horizontal="left" vertical="center" wrapText="1" indent="2"/>
    </xf>
    <xf numFmtId="0" fontId="57" fillId="0" borderId="20" xfId="0" applyFont="1" applyFill="1" applyBorder="1" applyAlignment="1">
      <alignment horizontal="left" vertical="center" wrapText="1"/>
    </xf>
    <xf numFmtId="179" fontId="58" fillId="0" borderId="18" xfId="0" applyNumberFormat="1" applyFont="1" applyFill="1" applyBorder="1" applyAlignment="1">
      <alignment horizontal="right" vertical="center" wrapText="1" indent="1"/>
    </xf>
    <xf numFmtId="0" fontId="57" fillId="34" borderId="20" xfId="0" applyFont="1" applyFill="1" applyBorder="1" applyAlignment="1">
      <alignment horizontal="left" vertical="center" wrapText="1" indent="1"/>
    </xf>
    <xf numFmtId="41" fontId="58" fillId="34" borderId="18" xfId="0" applyNumberFormat="1" applyFont="1" applyFill="1" applyBorder="1" applyAlignment="1">
      <alignment horizontal="right" vertical="center" wrapText="1" indent="1"/>
    </xf>
    <xf numFmtId="41" fontId="58" fillId="34" borderId="23" xfId="0" applyNumberFormat="1" applyFont="1" applyFill="1" applyBorder="1" applyAlignment="1">
      <alignment horizontal="right" vertical="center" wrapText="1" indent="1"/>
    </xf>
    <xf numFmtId="0" fontId="57" fillId="34" borderId="20" xfId="0" applyFont="1" applyFill="1" applyBorder="1" applyAlignment="1">
      <alignment horizontal="left" vertical="center" wrapText="1" indent="2"/>
    </xf>
    <xf numFmtId="41" fontId="58" fillId="34" borderId="19" xfId="0" applyNumberFormat="1" applyFont="1" applyFill="1" applyBorder="1" applyAlignment="1">
      <alignment horizontal="right" vertical="center" wrapText="1" indent="1"/>
    </xf>
    <xf numFmtId="0" fontId="59" fillId="0" borderId="20" xfId="0" applyFont="1" applyFill="1" applyBorder="1" applyAlignment="1">
      <alignment horizontal="left" vertical="center" wrapText="1" indent="1"/>
    </xf>
    <xf numFmtId="0" fontId="57" fillId="0" borderId="25" xfId="0" applyFont="1" applyFill="1" applyBorder="1" applyAlignment="1">
      <alignment horizontal="left" vertical="center" wrapText="1" indent="2"/>
    </xf>
    <xf numFmtId="0" fontId="60" fillId="0" borderId="26" xfId="0" applyFont="1" applyFill="1" applyBorder="1" applyAlignment="1">
      <alignment horizontal="center"/>
    </xf>
    <xf numFmtId="41" fontId="58" fillId="0" borderId="27" xfId="0" applyNumberFormat="1" applyFont="1" applyFill="1" applyBorder="1" applyAlignment="1">
      <alignment horizontal="right" vertical="center" wrapText="1" indent="1"/>
    </xf>
    <xf numFmtId="0" fontId="55" fillId="0" borderId="11" xfId="0" applyFont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 indent="2"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79" fontId="7" fillId="0" borderId="13" xfId="0" applyNumberFormat="1" applyFont="1" applyBorder="1" applyAlignment="1">
      <alignment horizontal="right" vertical="center" shrinkToFit="1"/>
    </xf>
    <xf numFmtId="0" fontId="57" fillId="0" borderId="28" xfId="0" applyFont="1" applyFill="1" applyBorder="1" applyAlignment="1">
      <alignment horizontal="left" vertical="center" wrapText="1" indent="2"/>
    </xf>
    <xf numFmtId="0" fontId="7" fillId="33" borderId="29" xfId="0" applyFont="1" applyFill="1" applyBorder="1" applyAlignment="1">
      <alignment horizontal="center" vertical="center" wrapText="1"/>
    </xf>
    <xf numFmtId="0" fontId="55" fillId="33" borderId="30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79" fontId="61" fillId="0" borderId="13" xfId="0" applyNumberFormat="1" applyFont="1" applyBorder="1" applyAlignment="1">
      <alignment horizontal="right" vertical="center" shrinkToFit="1"/>
    </xf>
    <xf numFmtId="179" fontId="55" fillId="0" borderId="13" xfId="0" applyNumberFormat="1" applyFont="1" applyBorder="1" applyAlignment="1">
      <alignment horizontal="right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 indent="1"/>
    </xf>
    <xf numFmtId="0" fontId="61" fillId="0" borderId="31" xfId="0" applyFont="1" applyBorder="1" applyAlignment="1">
      <alignment horizontal="left" vertical="center" wrapText="1" indent="1"/>
    </xf>
    <xf numFmtId="0" fontId="61" fillId="0" borderId="32" xfId="0" applyFont="1" applyBorder="1" applyAlignment="1">
      <alignment horizontal="left" vertical="center" wrapText="1" inden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79" fontId="3" fillId="0" borderId="0" xfId="0" applyNumberFormat="1" applyFont="1" applyFill="1" applyAlignment="1">
      <alignment horizontal="left" vertical="center" shrinkToFit="1"/>
    </xf>
    <xf numFmtId="0" fontId="62" fillId="33" borderId="15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190" fontId="55" fillId="0" borderId="14" xfId="0" applyNumberFormat="1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9" fontId="0" fillId="0" borderId="0" xfId="0" applyNumberFormat="1" applyFill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3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4"/>
  <sheetViews>
    <sheetView workbookViewId="0" topLeftCell="A1">
      <selection activeCell="J17" sqref="J17"/>
    </sheetView>
  </sheetViews>
  <sheetFormatPr defaultColWidth="9.140625" defaultRowHeight="12.75"/>
  <cols>
    <col min="1" max="1" width="25.421875" style="0" customWidth="1"/>
    <col min="2" max="3" width="10.421875" style="0" customWidth="1"/>
    <col min="4" max="4" width="25.421875" style="0" customWidth="1"/>
    <col min="5" max="6" width="10.421875" style="0" customWidth="1"/>
    <col min="7" max="7" width="9.140625" style="0" customWidth="1"/>
  </cols>
  <sheetData>
    <row r="1" spans="1:6" ht="21" customHeight="1">
      <c r="A1" s="102" t="s">
        <v>448</v>
      </c>
      <c r="B1" s="103"/>
      <c r="C1" s="103"/>
      <c r="D1" s="103"/>
      <c r="E1" s="103"/>
      <c r="F1" s="103"/>
    </row>
    <row r="2" spans="1:6" ht="21" customHeight="1" thickBot="1">
      <c r="A2" s="93" t="s">
        <v>443</v>
      </c>
      <c r="F2" s="25" t="s">
        <v>3</v>
      </c>
    </row>
    <row r="3" spans="1:6" ht="21" customHeight="1">
      <c r="A3" s="104" t="s">
        <v>329</v>
      </c>
      <c r="B3" s="105"/>
      <c r="C3" s="90"/>
      <c r="D3" s="106" t="s">
        <v>330</v>
      </c>
      <c r="E3" s="104"/>
      <c r="F3" s="104"/>
    </row>
    <row r="4" spans="1:6" ht="33.75" customHeight="1">
      <c r="A4" s="85" t="s">
        <v>436</v>
      </c>
      <c r="B4" s="20" t="s">
        <v>449</v>
      </c>
      <c r="C4" s="20" t="s">
        <v>450</v>
      </c>
      <c r="D4" s="86" t="s">
        <v>437</v>
      </c>
      <c r="E4" s="20" t="s">
        <v>449</v>
      </c>
      <c r="F4" s="20" t="s">
        <v>450</v>
      </c>
    </row>
    <row r="5" spans="1:6" ht="28.5" customHeight="1">
      <c r="A5" s="32"/>
      <c r="B5" s="35"/>
      <c r="C5" s="81"/>
      <c r="D5" s="29"/>
      <c r="E5" s="81"/>
      <c r="F5" s="35"/>
    </row>
    <row r="6" spans="1:6" ht="28.5" customHeight="1">
      <c r="A6" s="82" t="s">
        <v>438</v>
      </c>
      <c r="B6" s="50">
        <v>1216000</v>
      </c>
      <c r="C6" s="50">
        <v>1216000</v>
      </c>
      <c r="D6" s="81" t="s">
        <v>434</v>
      </c>
      <c r="E6" s="50">
        <v>1879804</v>
      </c>
      <c r="F6" s="50">
        <f>'明本支'!D29</f>
        <v>1964003</v>
      </c>
    </row>
    <row r="7" spans="1:6" ht="28.5" customHeight="1">
      <c r="A7" s="34"/>
      <c r="B7" s="46"/>
      <c r="C7" s="84"/>
      <c r="D7" s="35"/>
      <c r="E7" s="50"/>
      <c r="F7" s="47"/>
    </row>
    <row r="8" spans="1:6" ht="28.5" customHeight="1">
      <c r="A8" s="34"/>
      <c r="B8" s="46"/>
      <c r="C8" s="84"/>
      <c r="D8" s="35"/>
      <c r="E8" s="50"/>
      <c r="F8" s="47"/>
    </row>
    <row r="9" spans="1:6" ht="28.5" customHeight="1">
      <c r="A9" s="26" t="s">
        <v>328</v>
      </c>
      <c r="B9" s="46">
        <v>579667</v>
      </c>
      <c r="C9" s="84">
        <v>579667</v>
      </c>
      <c r="D9" s="36" t="s">
        <v>10</v>
      </c>
      <c r="E9" s="50">
        <f>99140+84200</f>
        <v>183340</v>
      </c>
      <c r="F9" s="47">
        <f>99140+84200</f>
        <v>183340</v>
      </c>
    </row>
    <row r="10" spans="1:6" ht="28.5" customHeight="1">
      <c r="A10" s="97" t="s">
        <v>451</v>
      </c>
      <c r="B10" s="84"/>
      <c r="C10" s="84">
        <v>84199</v>
      </c>
      <c r="D10" s="88" t="s">
        <v>432</v>
      </c>
      <c r="E10" s="83">
        <v>84200</v>
      </c>
      <c r="F10" s="83">
        <v>84200</v>
      </c>
    </row>
    <row r="11" spans="1:6" ht="28.5" customHeight="1">
      <c r="A11" s="72" t="s">
        <v>331</v>
      </c>
      <c r="B11" s="46">
        <v>160795</v>
      </c>
      <c r="C11" s="84">
        <v>160795</v>
      </c>
      <c r="D11" s="89" t="s">
        <v>433</v>
      </c>
      <c r="E11" s="83">
        <v>43901</v>
      </c>
      <c r="F11" s="83">
        <v>43901</v>
      </c>
    </row>
    <row r="12" spans="1:6" ht="28.5" customHeight="1">
      <c r="A12" s="26" t="s">
        <v>9</v>
      </c>
      <c r="B12" s="46">
        <v>106109</v>
      </c>
      <c r="C12" s="84">
        <v>106109</v>
      </c>
      <c r="D12" s="49" t="s">
        <v>332</v>
      </c>
      <c r="E12" s="84"/>
      <c r="F12" s="84"/>
    </row>
    <row r="13" spans="1:6" ht="28.5" customHeight="1">
      <c r="A13" s="26" t="s">
        <v>333</v>
      </c>
      <c r="B13" s="46">
        <v>573</v>
      </c>
      <c r="C13" s="84">
        <v>573</v>
      </c>
      <c r="D13" s="49" t="s">
        <v>334</v>
      </c>
      <c r="E13" s="84"/>
      <c r="F13" s="84"/>
    </row>
    <row r="14" spans="1:6" ht="28.5" customHeight="1">
      <c r="A14" s="87" t="s">
        <v>439</v>
      </c>
      <c r="B14" s="83">
        <v>573</v>
      </c>
      <c r="C14" s="83">
        <v>573</v>
      </c>
      <c r="D14" s="28"/>
      <c r="E14" s="84"/>
      <c r="F14" s="46"/>
    </row>
    <row r="15" spans="1:6" ht="28.5" customHeight="1">
      <c r="A15" s="76"/>
      <c r="B15" s="77"/>
      <c r="C15" s="77"/>
      <c r="D15" s="28"/>
      <c r="E15" s="49"/>
      <c r="F15" s="49"/>
    </row>
    <row r="16" spans="1:6" ht="28.5" customHeight="1">
      <c r="A16" s="72"/>
      <c r="B16" s="46"/>
      <c r="C16" s="84"/>
      <c r="D16" s="49"/>
      <c r="E16" s="49"/>
      <c r="F16" s="49"/>
    </row>
    <row r="17" spans="1:6" ht="28.5" customHeight="1">
      <c r="A17" s="26"/>
      <c r="B17" s="49"/>
      <c r="C17" s="49"/>
      <c r="D17" s="28"/>
      <c r="E17" s="49"/>
      <c r="F17" s="49"/>
    </row>
    <row r="18" spans="1:6" ht="28.5" customHeight="1">
      <c r="A18" s="34" t="s">
        <v>335</v>
      </c>
      <c r="B18" s="46">
        <f>SUM(B6:B13)</f>
        <v>2063144</v>
      </c>
      <c r="C18" s="84">
        <f>SUM(C6:C13)</f>
        <v>2147343</v>
      </c>
      <c r="D18" s="33" t="s">
        <v>336</v>
      </c>
      <c r="E18" s="84">
        <f>SUM(E6:E9,E13:E14)</f>
        <v>2063144</v>
      </c>
      <c r="F18" s="46">
        <f>SUM(F6:F9,F13:F14)</f>
        <v>2147343</v>
      </c>
    </row>
    <row r="19" spans="1:6" ht="28.5" customHeight="1">
      <c r="A19" s="26"/>
      <c r="B19" s="46"/>
      <c r="C19" s="84"/>
      <c r="D19" s="28"/>
      <c r="E19" s="84"/>
      <c r="F19" s="46"/>
    </row>
    <row r="20" spans="1:6" ht="28.5" customHeight="1">
      <c r="A20" s="26" t="s">
        <v>337</v>
      </c>
      <c r="B20" s="46">
        <v>263673</v>
      </c>
      <c r="C20" s="84">
        <v>263673</v>
      </c>
      <c r="D20" s="28" t="s">
        <v>338</v>
      </c>
      <c r="E20" s="84">
        <v>263673</v>
      </c>
      <c r="F20" s="46">
        <v>263673</v>
      </c>
    </row>
    <row r="21" spans="1:6" ht="28.5" customHeight="1">
      <c r="A21" s="97"/>
      <c r="B21" s="27"/>
      <c r="C21" s="84"/>
      <c r="D21" s="28"/>
      <c r="E21" s="84"/>
      <c r="F21" s="27"/>
    </row>
    <row r="22" spans="1:6" ht="28.5" customHeight="1">
      <c r="A22" s="26"/>
      <c r="B22" s="27"/>
      <c r="C22" s="84"/>
      <c r="D22" s="28"/>
      <c r="E22" s="84"/>
      <c r="F22" s="27"/>
    </row>
    <row r="23" spans="1:6" ht="28.5" customHeight="1">
      <c r="A23" s="26"/>
      <c r="B23" s="27"/>
      <c r="C23" s="84"/>
      <c r="D23" s="28"/>
      <c r="E23" s="84"/>
      <c r="F23" s="27"/>
    </row>
    <row r="24" spans="1:6" ht="28.5" customHeight="1" thickBot="1">
      <c r="A24" s="30" t="s">
        <v>5</v>
      </c>
      <c r="B24" s="31">
        <f>SUM(B18:B22)</f>
        <v>2326817</v>
      </c>
      <c r="C24" s="31">
        <f>SUM(C18:C22)</f>
        <v>2411016</v>
      </c>
      <c r="D24" s="37" t="s">
        <v>339</v>
      </c>
      <c r="E24" s="31">
        <f>SUM(E18:E23)</f>
        <v>2326817</v>
      </c>
      <c r="F24" s="31">
        <f>SUM(F18:F23)</f>
        <v>2411016</v>
      </c>
    </row>
  </sheetData>
  <sheetProtection/>
  <mergeCells count="3">
    <mergeCell ref="A1:F1"/>
    <mergeCell ref="A3:B3"/>
    <mergeCell ref="D3:F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&amp;C&amp;8&amp;P</oddFooter>
  </headerFooter>
  <ignoredErrors>
    <ignoredError sqref="B18:C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9"/>
  <sheetViews>
    <sheetView tabSelected="1" workbookViewId="0" topLeftCell="A1">
      <selection activeCell="F3" sqref="F3"/>
    </sheetView>
  </sheetViews>
  <sheetFormatPr defaultColWidth="9.140625" defaultRowHeight="12.75"/>
  <cols>
    <col min="1" max="1" width="24.8515625" style="11" customWidth="1"/>
    <col min="2" max="2" width="11.7109375" style="11" customWidth="1"/>
    <col min="3" max="3" width="11.7109375" style="19" customWidth="1"/>
    <col min="4" max="6" width="11.7109375" style="11" customWidth="1"/>
    <col min="7" max="8" width="9.140625" style="11" customWidth="1"/>
    <col min="9" max="16384" width="9.140625" style="11" customWidth="1"/>
  </cols>
  <sheetData>
    <row r="1" spans="1:6" ht="21" customHeight="1">
      <c r="A1" s="107" t="s">
        <v>442</v>
      </c>
      <c r="B1" s="107"/>
      <c r="C1" s="108"/>
      <c r="D1" s="108"/>
      <c r="E1" s="108"/>
      <c r="F1" s="108"/>
    </row>
    <row r="2" spans="1:6" ht="21" customHeight="1" thickBot="1">
      <c r="A2" s="109" t="s">
        <v>455</v>
      </c>
      <c r="B2" s="110"/>
      <c r="C2" s="108"/>
      <c r="D2" s="108"/>
      <c r="F2" s="12" t="s">
        <v>3</v>
      </c>
    </row>
    <row r="3" spans="1:6" ht="33.75" customHeight="1">
      <c r="A3" s="92" t="s">
        <v>435</v>
      </c>
      <c r="B3" s="91" t="s">
        <v>457</v>
      </c>
      <c r="C3" s="42" t="s">
        <v>440</v>
      </c>
      <c r="D3" s="13" t="s">
        <v>441</v>
      </c>
      <c r="E3" s="99" t="s">
        <v>430</v>
      </c>
      <c r="F3" s="14" t="s">
        <v>459</v>
      </c>
    </row>
    <row r="4" spans="1:8" ht="24" customHeight="1">
      <c r="A4" s="15" t="s">
        <v>272</v>
      </c>
      <c r="B4" s="50">
        <v>245135</v>
      </c>
      <c r="C4" s="50">
        <f>230197-1+7000</f>
        <v>237196</v>
      </c>
      <c r="D4" s="50">
        <f>230197-1+7000+10000+937</f>
        <v>248133</v>
      </c>
      <c r="E4" s="50">
        <v>606</v>
      </c>
      <c r="F4" s="17">
        <f>(D4/B4)*100</f>
        <v>101.22299957166459</v>
      </c>
      <c r="H4" s="101"/>
    </row>
    <row r="5" spans="1:8" ht="24" customHeight="1">
      <c r="A5" s="15" t="s">
        <v>273</v>
      </c>
      <c r="B5" s="50">
        <v>4723</v>
      </c>
      <c r="C5" s="50">
        <v>4502</v>
      </c>
      <c r="D5" s="50">
        <v>4502</v>
      </c>
      <c r="E5" s="50"/>
      <c r="F5" s="17">
        <f aca="true" t="shared" si="0" ref="F5:F29">(D5/B5)*100</f>
        <v>95.32077069659115</v>
      </c>
      <c r="H5" s="101"/>
    </row>
    <row r="6" spans="1:8" ht="24" customHeight="1">
      <c r="A6" s="15" t="s">
        <v>274</v>
      </c>
      <c r="B6" s="50">
        <v>151255</v>
      </c>
      <c r="C6" s="50">
        <f>148664+3000</f>
        <v>151664</v>
      </c>
      <c r="D6" s="50">
        <f>148664+3000</f>
        <v>151664</v>
      </c>
      <c r="E6" s="50"/>
      <c r="F6" s="17">
        <f t="shared" si="0"/>
        <v>100.2704042841559</v>
      </c>
      <c r="H6" s="101"/>
    </row>
    <row r="7" spans="1:8" ht="24" customHeight="1">
      <c r="A7" s="15" t="s">
        <v>275</v>
      </c>
      <c r="B7" s="50">
        <v>326379</v>
      </c>
      <c r="C7" s="50">
        <v>357478</v>
      </c>
      <c r="D7" s="50">
        <f>357478+49131-20000</f>
        <v>386609</v>
      </c>
      <c r="E7" s="50">
        <v>75379</v>
      </c>
      <c r="F7" s="17">
        <f t="shared" si="0"/>
        <v>118.45400592562633</v>
      </c>
      <c r="H7" s="101"/>
    </row>
    <row r="8" spans="1:8" ht="24" customHeight="1">
      <c r="A8" s="15" t="s">
        <v>276</v>
      </c>
      <c r="B8" s="50">
        <v>41679</v>
      </c>
      <c r="C8" s="50">
        <v>62798</v>
      </c>
      <c r="D8" s="50">
        <v>62798</v>
      </c>
      <c r="E8" s="50"/>
      <c r="F8" s="17">
        <f t="shared" si="0"/>
        <v>150.67060150195542</v>
      </c>
      <c r="H8" s="101"/>
    </row>
    <row r="9" spans="1:8" ht="24" customHeight="1">
      <c r="A9" s="15" t="s">
        <v>277</v>
      </c>
      <c r="B9" s="50">
        <v>32197</v>
      </c>
      <c r="C9" s="50">
        <v>49363</v>
      </c>
      <c r="D9" s="50">
        <v>49363</v>
      </c>
      <c r="E9" s="50">
        <v>2267</v>
      </c>
      <c r="F9" s="17">
        <f t="shared" si="0"/>
        <v>153.31552629126938</v>
      </c>
      <c r="H9" s="101"/>
    </row>
    <row r="10" spans="1:8" ht="24" customHeight="1">
      <c r="A10" s="15" t="s">
        <v>278</v>
      </c>
      <c r="B10" s="50">
        <v>274100</v>
      </c>
      <c r="C10" s="50">
        <v>290214</v>
      </c>
      <c r="D10" s="50">
        <f>290214+44131</f>
        <v>334345</v>
      </c>
      <c r="E10" s="50">
        <v>160693</v>
      </c>
      <c r="F10" s="17">
        <f t="shared" si="0"/>
        <v>121.97920466982852</v>
      </c>
      <c r="H10" s="101"/>
    </row>
    <row r="11" spans="1:8" ht="24" customHeight="1">
      <c r="A11" s="15" t="s">
        <v>279</v>
      </c>
      <c r="B11" s="50">
        <v>105180</v>
      </c>
      <c r="C11" s="50">
        <v>111725</v>
      </c>
      <c r="D11" s="50">
        <f>111725</f>
        <v>111725</v>
      </c>
      <c r="E11" s="50">
        <v>5876</v>
      </c>
      <c r="F11" s="17">
        <f t="shared" si="0"/>
        <v>106.2226659060658</v>
      </c>
      <c r="H11" s="101"/>
    </row>
    <row r="12" spans="1:8" ht="24" customHeight="1">
      <c r="A12" s="15" t="s">
        <v>280</v>
      </c>
      <c r="B12" s="50">
        <v>22426</v>
      </c>
      <c r="C12" s="50">
        <v>30240</v>
      </c>
      <c r="D12" s="50">
        <f>30240</f>
        <v>30240</v>
      </c>
      <c r="E12" s="50">
        <v>3735</v>
      </c>
      <c r="F12" s="17">
        <f t="shared" si="0"/>
        <v>134.843485240346</v>
      </c>
      <c r="H12" s="101"/>
    </row>
    <row r="13" spans="1:8" ht="24" customHeight="1">
      <c r="A13" s="15" t="s">
        <v>281</v>
      </c>
      <c r="B13" s="48">
        <v>306183</v>
      </c>
      <c r="C13" s="50">
        <v>325441</v>
      </c>
      <c r="D13" s="50">
        <f>325441-49131+35068+15000-937</f>
        <v>325441</v>
      </c>
      <c r="E13" s="50">
        <v>2023</v>
      </c>
      <c r="F13" s="17">
        <f t="shared" si="0"/>
        <v>106.28970256349962</v>
      </c>
      <c r="H13" s="101"/>
    </row>
    <row r="14" spans="1:8" ht="24" customHeight="1">
      <c r="A14" s="15" t="s">
        <v>282</v>
      </c>
      <c r="B14" s="50">
        <v>71271</v>
      </c>
      <c r="C14" s="50">
        <f>88211-1000</f>
        <v>87211</v>
      </c>
      <c r="D14" s="50">
        <f>88211-1000</f>
        <v>87211</v>
      </c>
      <c r="E14" s="50">
        <v>12337</v>
      </c>
      <c r="F14" s="17">
        <f t="shared" si="0"/>
        <v>122.36533793548567</v>
      </c>
      <c r="H14" s="101"/>
    </row>
    <row r="15" spans="1:8" ht="24" customHeight="1">
      <c r="A15" s="15" t="s">
        <v>283</v>
      </c>
      <c r="B15" s="50">
        <v>1100</v>
      </c>
      <c r="C15" s="50">
        <v>1100</v>
      </c>
      <c r="D15" s="50">
        <v>1100</v>
      </c>
      <c r="E15" s="50"/>
      <c r="F15" s="17">
        <f t="shared" si="0"/>
        <v>100</v>
      </c>
      <c r="H15" s="101"/>
    </row>
    <row r="16" spans="1:9" ht="24" customHeight="1">
      <c r="A16" s="15" t="s">
        <v>284</v>
      </c>
      <c r="B16" s="50">
        <v>15119</v>
      </c>
      <c r="C16" s="50">
        <v>16691</v>
      </c>
      <c r="D16" s="50">
        <v>16691</v>
      </c>
      <c r="E16" s="50">
        <v>393</v>
      </c>
      <c r="F16" s="17">
        <f t="shared" si="0"/>
        <v>110.39751306303327</v>
      </c>
      <c r="H16" s="101"/>
      <c r="I16" s="74"/>
    </row>
    <row r="17" spans="1:9" ht="24" customHeight="1">
      <c r="A17" s="15" t="s">
        <v>285</v>
      </c>
      <c r="B17" s="50">
        <v>1099</v>
      </c>
      <c r="C17" s="50">
        <v>1022</v>
      </c>
      <c r="D17" s="50">
        <v>1022</v>
      </c>
      <c r="E17" s="50">
        <v>30</v>
      </c>
      <c r="F17" s="17">
        <f t="shared" si="0"/>
        <v>92.99363057324841</v>
      </c>
      <c r="H17" s="101"/>
      <c r="I17" s="74"/>
    </row>
    <row r="18" spans="1:9" ht="24" customHeight="1">
      <c r="A18" s="15" t="s">
        <v>423</v>
      </c>
      <c r="B18" s="50">
        <v>12016</v>
      </c>
      <c r="C18" s="50"/>
      <c r="D18" s="50"/>
      <c r="E18" s="50"/>
      <c r="F18" s="17"/>
      <c r="I18" s="74"/>
    </row>
    <row r="19" spans="1:9" ht="24" customHeight="1">
      <c r="A19" s="15" t="s">
        <v>424</v>
      </c>
      <c r="B19" s="50">
        <v>540</v>
      </c>
      <c r="C19" s="50"/>
      <c r="D19" s="50"/>
      <c r="E19" s="50"/>
      <c r="F19" s="17"/>
      <c r="I19" s="75"/>
    </row>
    <row r="20" spans="1:9" ht="24" customHeight="1">
      <c r="A20" s="15" t="s">
        <v>425</v>
      </c>
      <c r="B20" s="50">
        <v>2511</v>
      </c>
      <c r="C20" s="50">
        <v>1697</v>
      </c>
      <c r="D20" s="50">
        <v>1697</v>
      </c>
      <c r="E20" s="50"/>
      <c r="F20" s="17">
        <f t="shared" si="0"/>
        <v>67.5826363998407</v>
      </c>
      <c r="I20" s="75"/>
    </row>
    <row r="21" spans="1:9" ht="24" customHeight="1">
      <c r="A21" s="15" t="s">
        <v>426</v>
      </c>
      <c r="B21" s="50">
        <v>114513</v>
      </c>
      <c r="C21" s="50">
        <v>124793</v>
      </c>
      <c r="D21" s="50">
        <v>124793</v>
      </c>
      <c r="E21" s="50"/>
      <c r="F21" s="17">
        <f t="shared" si="0"/>
        <v>108.97714669950136</v>
      </c>
      <c r="I21" s="75"/>
    </row>
    <row r="22" spans="1:9" ht="24" customHeight="1">
      <c r="A22" s="15" t="s">
        <v>427</v>
      </c>
      <c r="B22" s="50">
        <v>4568</v>
      </c>
      <c r="C22" s="50">
        <v>4568</v>
      </c>
      <c r="D22" s="50">
        <v>4568</v>
      </c>
      <c r="E22" s="50"/>
      <c r="F22" s="17">
        <f t="shared" si="0"/>
        <v>100</v>
      </c>
      <c r="I22" s="75"/>
    </row>
    <row r="23" spans="1:9" ht="24" customHeight="1">
      <c r="A23" s="15" t="s">
        <v>428</v>
      </c>
      <c r="B23" s="50">
        <v>524</v>
      </c>
      <c r="C23" s="50">
        <v>101</v>
      </c>
      <c r="D23" s="50">
        <v>101</v>
      </c>
      <c r="E23" s="50">
        <v>334</v>
      </c>
      <c r="F23" s="17">
        <f t="shared" si="0"/>
        <v>19.27480916030534</v>
      </c>
      <c r="I23" s="75"/>
    </row>
    <row r="24" spans="1:9" ht="24" customHeight="1">
      <c r="A24" s="15" t="s">
        <v>429</v>
      </c>
      <c r="B24" s="50"/>
      <c r="C24" s="50">
        <v>22000</v>
      </c>
      <c r="D24" s="50">
        <v>22000</v>
      </c>
      <c r="E24" s="50"/>
      <c r="F24" s="17"/>
      <c r="I24" s="75"/>
    </row>
    <row r="25" spans="1:9" ht="24" customHeight="1">
      <c r="A25" s="15"/>
      <c r="B25" s="50"/>
      <c r="C25" s="50"/>
      <c r="D25" s="50"/>
      <c r="E25" s="50"/>
      <c r="F25" s="17"/>
      <c r="I25" s="74"/>
    </row>
    <row r="26" spans="1:6" ht="24" customHeight="1">
      <c r="A26" s="15"/>
      <c r="B26" s="50"/>
      <c r="C26" s="50"/>
      <c r="D26" s="50"/>
      <c r="E26" s="50"/>
      <c r="F26" s="17"/>
    </row>
    <row r="27" spans="1:6" ht="24" customHeight="1">
      <c r="A27" s="15"/>
      <c r="B27" s="50"/>
      <c r="C27" s="36"/>
      <c r="D27" s="36"/>
      <c r="E27" s="36"/>
      <c r="F27" s="17"/>
    </row>
    <row r="28" spans="1:6" ht="24" customHeight="1">
      <c r="A28" s="15"/>
      <c r="B28" s="36"/>
      <c r="C28" s="36"/>
      <c r="D28" s="36"/>
      <c r="E28" s="36"/>
      <c r="F28" s="17"/>
    </row>
    <row r="29" spans="1:6" ht="24" customHeight="1" thickBot="1">
      <c r="A29" s="16" t="s">
        <v>8</v>
      </c>
      <c r="B29" s="41">
        <f>SUM(B4:B24)</f>
        <v>1732518</v>
      </c>
      <c r="C29" s="41">
        <f>SUM(C4:C28)</f>
        <v>1879804</v>
      </c>
      <c r="D29" s="41">
        <f>SUM(D4:D28)</f>
        <v>1964003</v>
      </c>
      <c r="E29" s="41">
        <f>SUM(E4:E28)</f>
        <v>263673</v>
      </c>
      <c r="F29" s="98">
        <f t="shared" si="0"/>
        <v>113.36118874378218</v>
      </c>
    </row>
  </sheetData>
  <sheetProtection/>
  <mergeCells count="2">
    <mergeCell ref="A1:F1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530"/>
  <sheetViews>
    <sheetView zoomScale="115" zoomScaleNormal="115" workbookViewId="0" topLeftCell="A1">
      <selection activeCell="B10" sqref="B10"/>
    </sheetView>
  </sheetViews>
  <sheetFormatPr defaultColWidth="9.140625" defaultRowHeight="12.75"/>
  <cols>
    <col min="1" max="1" width="33.8515625" style="22" customWidth="1"/>
    <col min="2" max="2" width="17.8515625" style="22" customWidth="1"/>
    <col min="3" max="4" width="17.8515625" style="24" customWidth="1"/>
    <col min="5" max="16384" width="9.140625" style="19" customWidth="1"/>
  </cols>
  <sheetData>
    <row r="1" spans="1:4" ht="21" customHeight="1">
      <c r="A1" s="111" t="s">
        <v>340</v>
      </c>
      <c r="B1" s="111"/>
      <c r="C1" s="111"/>
      <c r="D1" s="111"/>
    </row>
    <row r="2" spans="1:4" ht="21" customHeight="1" thickBot="1">
      <c r="A2" s="96" t="s">
        <v>456</v>
      </c>
      <c r="B2" s="38"/>
      <c r="C2" s="38"/>
      <c r="D2" s="12" t="s">
        <v>3</v>
      </c>
    </row>
    <row r="3" spans="1:4" ht="33.75" customHeight="1">
      <c r="A3" s="39" t="s">
        <v>7</v>
      </c>
      <c r="B3" s="80" t="s">
        <v>458</v>
      </c>
      <c r="C3" s="80" t="s">
        <v>453</v>
      </c>
      <c r="D3" s="79" t="s">
        <v>431</v>
      </c>
    </row>
    <row r="4" spans="1:4" s="11" customFormat="1" ht="11.25" customHeight="1">
      <c r="A4" s="51" t="s">
        <v>341</v>
      </c>
      <c r="B4" s="52">
        <f>B5+B14+B21+B27+B32+B38+B44+B51+B56+B59+B64+B68+B70+B72+B76+B79+B83+B87+B91+B96+B98+B102+B105+B109</f>
        <v>237196</v>
      </c>
      <c r="C4" s="52">
        <f>C5+C14+C21+C27+C32+C38+C44+C51+C56+C59+C64+C68+C70+C72+C76+C79+C83+C87+C91+C96+C98+C102+C105+C109</f>
        <v>248133</v>
      </c>
      <c r="D4" s="53">
        <f>D5+D14+D21+D27+D32+D38+D44+D51+D56+D59+D64+D72+D76+D79+D83+D87+D91+D96+D98+D102+D105+D109</f>
        <v>606</v>
      </c>
    </row>
    <row r="5" spans="1:4" s="11" customFormat="1" ht="11.25" customHeight="1">
      <c r="A5" s="54" t="s">
        <v>12</v>
      </c>
      <c r="B5" s="52">
        <f>SUM(B6:B13)</f>
        <v>2157</v>
      </c>
      <c r="C5" s="52">
        <f>SUM(C6:C13)</f>
        <v>2157</v>
      </c>
      <c r="D5" s="53">
        <f>SUM(D6:D13)</f>
        <v>0</v>
      </c>
    </row>
    <row r="6" spans="1:4" s="11" customFormat="1" ht="11.25" customHeight="1">
      <c r="A6" s="55" t="s">
        <v>13</v>
      </c>
      <c r="B6" s="56">
        <v>1304</v>
      </c>
      <c r="C6" s="56">
        <v>1304</v>
      </c>
      <c r="D6" s="53"/>
    </row>
    <row r="7" spans="1:4" s="11" customFormat="1" ht="11.25" customHeight="1">
      <c r="A7" s="55" t="s">
        <v>14</v>
      </c>
      <c r="B7" s="56"/>
      <c r="C7" s="56"/>
      <c r="D7" s="53"/>
    </row>
    <row r="8" spans="1:4" s="11" customFormat="1" ht="11.25" customHeight="1">
      <c r="A8" s="55" t="s">
        <v>15</v>
      </c>
      <c r="B8" s="56">
        <v>133</v>
      </c>
      <c r="C8" s="56">
        <v>133</v>
      </c>
      <c r="D8" s="53"/>
    </row>
    <row r="9" spans="1:4" s="11" customFormat="1" ht="11.25" customHeight="1">
      <c r="A9" s="55" t="s">
        <v>313</v>
      </c>
      <c r="B9" s="56">
        <v>190</v>
      </c>
      <c r="C9" s="56">
        <v>190</v>
      </c>
      <c r="D9" s="53"/>
    </row>
    <row r="10" spans="1:4" s="11" customFormat="1" ht="11.25" customHeight="1">
      <c r="A10" s="57" t="s">
        <v>16</v>
      </c>
      <c r="B10" s="56">
        <v>26</v>
      </c>
      <c r="C10" s="56">
        <v>26</v>
      </c>
      <c r="D10" s="53"/>
    </row>
    <row r="11" spans="1:4" s="11" customFormat="1" ht="11.25" customHeight="1">
      <c r="A11" s="55" t="s">
        <v>17</v>
      </c>
      <c r="B11" s="56">
        <v>200</v>
      </c>
      <c r="C11" s="56">
        <v>200</v>
      </c>
      <c r="D11" s="53"/>
    </row>
    <row r="12" spans="1:4" s="11" customFormat="1" ht="11.25" customHeight="1">
      <c r="A12" s="55" t="s">
        <v>18</v>
      </c>
      <c r="B12" s="56">
        <v>157</v>
      </c>
      <c r="C12" s="56">
        <v>157</v>
      </c>
      <c r="D12" s="53"/>
    </row>
    <row r="13" spans="1:4" s="11" customFormat="1" ht="11.25" customHeight="1">
      <c r="A13" s="55" t="s">
        <v>19</v>
      </c>
      <c r="B13" s="52">
        <v>147</v>
      </c>
      <c r="C13" s="52">
        <v>147</v>
      </c>
      <c r="D13" s="53"/>
    </row>
    <row r="14" spans="1:4" s="11" customFormat="1" ht="11.25" customHeight="1">
      <c r="A14" s="54" t="s">
        <v>20</v>
      </c>
      <c r="B14" s="52">
        <f>SUM(B15:B20)</f>
        <v>1501</v>
      </c>
      <c r="C14" s="52">
        <f>SUM(C15:C20)</f>
        <v>1501</v>
      </c>
      <c r="D14" s="58">
        <f>SUM(D15:D20)</f>
        <v>0</v>
      </c>
    </row>
    <row r="15" spans="1:4" s="11" customFormat="1" ht="11.25" customHeight="1">
      <c r="A15" s="55" t="s">
        <v>13</v>
      </c>
      <c r="B15" s="52">
        <v>1057</v>
      </c>
      <c r="C15" s="52">
        <v>1057</v>
      </c>
      <c r="D15" s="53"/>
    </row>
    <row r="16" spans="1:4" s="11" customFormat="1" ht="11.25" customHeight="1">
      <c r="A16" s="55" t="s">
        <v>14</v>
      </c>
      <c r="B16" s="52"/>
      <c r="C16" s="52"/>
      <c r="D16" s="53"/>
    </row>
    <row r="17" spans="1:4" s="11" customFormat="1" ht="11.25" customHeight="1">
      <c r="A17" s="55" t="s">
        <v>21</v>
      </c>
      <c r="B17" s="52">
        <v>203</v>
      </c>
      <c r="C17" s="52">
        <v>203</v>
      </c>
      <c r="D17" s="53"/>
    </row>
    <row r="18" spans="1:4" s="11" customFormat="1" ht="11.25" customHeight="1">
      <c r="A18" s="55" t="s">
        <v>22</v>
      </c>
      <c r="B18" s="52">
        <v>66</v>
      </c>
      <c r="C18" s="52">
        <v>66</v>
      </c>
      <c r="D18" s="53"/>
    </row>
    <row r="19" spans="1:4" s="11" customFormat="1" ht="11.25" customHeight="1">
      <c r="A19" s="55" t="s">
        <v>23</v>
      </c>
      <c r="B19" s="52">
        <v>59</v>
      </c>
      <c r="C19" s="52">
        <v>59</v>
      </c>
      <c r="D19" s="53"/>
    </row>
    <row r="20" spans="1:4" s="11" customFormat="1" ht="11.25" customHeight="1">
      <c r="A20" s="55" t="s">
        <v>24</v>
      </c>
      <c r="B20" s="52">
        <v>116</v>
      </c>
      <c r="C20" s="52">
        <v>116</v>
      </c>
      <c r="D20" s="53"/>
    </row>
    <row r="21" spans="1:4" s="11" customFormat="1" ht="11.25" customHeight="1">
      <c r="A21" s="54" t="s">
        <v>25</v>
      </c>
      <c r="B21" s="52">
        <f>SUM(B22:B26)</f>
        <v>155579</v>
      </c>
      <c r="C21" s="52">
        <f>SUM(C22:C26)</f>
        <v>166516</v>
      </c>
      <c r="D21" s="58">
        <f>SUM(D22:D26)</f>
        <v>0</v>
      </c>
    </row>
    <row r="22" spans="1:4" s="11" customFormat="1" ht="11.25" customHeight="1">
      <c r="A22" s="55" t="s">
        <v>13</v>
      </c>
      <c r="B22" s="52">
        <v>63656</v>
      </c>
      <c r="C22" s="52">
        <v>63656</v>
      </c>
      <c r="D22" s="53"/>
    </row>
    <row r="23" spans="1:4" s="11" customFormat="1" ht="11.25" customHeight="1">
      <c r="A23" s="55" t="s">
        <v>14</v>
      </c>
      <c r="B23" s="52">
        <v>51641</v>
      </c>
      <c r="C23" s="52">
        <v>51641</v>
      </c>
      <c r="D23" s="53"/>
    </row>
    <row r="24" spans="1:4" s="11" customFormat="1" ht="11.25" customHeight="1">
      <c r="A24" s="55" t="s">
        <v>26</v>
      </c>
      <c r="B24" s="52">
        <v>27</v>
      </c>
      <c r="C24" s="52">
        <v>27</v>
      </c>
      <c r="D24" s="53"/>
    </row>
    <row r="25" spans="1:4" s="11" customFormat="1" ht="11.25" customHeight="1">
      <c r="A25" s="55" t="s">
        <v>18</v>
      </c>
      <c r="B25" s="52">
        <v>6332</v>
      </c>
      <c r="C25" s="52">
        <v>6332</v>
      </c>
      <c r="D25" s="53"/>
    </row>
    <row r="26" spans="1:4" s="11" customFormat="1" ht="11.25" customHeight="1">
      <c r="A26" s="55" t="s">
        <v>27</v>
      </c>
      <c r="B26" s="52">
        <f>26924-1+7000</f>
        <v>33923</v>
      </c>
      <c r="C26" s="52">
        <f>26924-1+7000+10937</f>
        <v>44860</v>
      </c>
      <c r="D26" s="53"/>
    </row>
    <row r="27" spans="1:4" s="11" customFormat="1" ht="11.25" customHeight="1">
      <c r="A27" s="54" t="s">
        <v>28</v>
      </c>
      <c r="B27" s="52">
        <f>SUM(B28:B31)</f>
        <v>3117</v>
      </c>
      <c r="C27" s="52">
        <f>SUM(C28:C31)</f>
        <v>3117</v>
      </c>
      <c r="D27" s="58">
        <f>SUM(D28:D31)</f>
        <v>0</v>
      </c>
    </row>
    <row r="28" spans="1:4" s="11" customFormat="1" ht="11.25" customHeight="1">
      <c r="A28" s="55" t="s">
        <v>13</v>
      </c>
      <c r="B28" s="52">
        <v>1630</v>
      </c>
      <c r="C28" s="52">
        <v>1630</v>
      </c>
      <c r="D28" s="53"/>
    </row>
    <row r="29" spans="1:4" s="11" customFormat="1" ht="11.25" customHeight="1">
      <c r="A29" s="55" t="s">
        <v>14</v>
      </c>
      <c r="B29" s="52">
        <v>68</v>
      </c>
      <c r="C29" s="52">
        <v>68</v>
      </c>
      <c r="D29" s="53"/>
    </row>
    <row r="30" spans="1:4" s="11" customFormat="1" ht="11.25" customHeight="1">
      <c r="A30" s="55" t="s">
        <v>29</v>
      </c>
      <c r="B30" s="52">
        <v>99</v>
      </c>
      <c r="C30" s="52">
        <v>99</v>
      </c>
      <c r="D30" s="53"/>
    </row>
    <row r="31" spans="1:4" s="11" customFormat="1" ht="11.25" customHeight="1">
      <c r="A31" s="55" t="s">
        <v>30</v>
      </c>
      <c r="B31" s="52">
        <v>1320</v>
      </c>
      <c r="C31" s="52">
        <v>1320</v>
      </c>
      <c r="D31" s="53"/>
    </row>
    <row r="32" spans="1:4" s="11" customFormat="1" ht="11.25" customHeight="1">
      <c r="A32" s="54" t="s">
        <v>31</v>
      </c>
      <c r="B32" s="52">
        <f>SUM(B33:B37)</f>
        <v>4375</v>
      </c>
      <c r="C32" s="52">
        <f>SUM(C33:C37)</f>
        <v>4375</v>
      </c>
      <c r="D32" s="58">
        <f>SUM(D33:D37)</f>
        <v>0</v>
      </c>
    </row>
    <row r="33" spans="1:4" s="11" customFormat="1" ht="11.25" customHeight="1">
      <c r="A33" s="55" t="s">
        <v>13</v>
      </c>
      <c r="B33" s="52">
        <v>2626</v>
      </c>
      <c r="C33" s="52">
        <v>2626</v>
      </c>
      <c r="D33" s="53"/>
    </row>
    <row r="34" spans="1:4" s="11" customFormat="1" ht="11.25" customHeight="1">
      <c r="A34" s="55" t="s">
        <v>14</v>
      </c>
      <c r="B34" s="52">
        <v>466</v>
      </c>
      <c r="C34" s="52">
        <v>466</v>
      </c>
      <c r="D34" s="53"/>
    </row>
    <row r="35" spans="1:4" s="11" customFormat="1" ht="11.25" customHeight="1">
      <c r="A35" s="55" t="s">
        <v>32</v>
      </c>
      <c r="B35" s="52"/>
      <c r="C35" s="52"/>
      <c r="D35" s="53"/>
    </row>
    <row r="36" spans="1:4" s="11" customFormat="1" ht="11.25" customHeight="1">
      <c r="A36" s="55" t="s">
        <v>33</v>
      </c>
      <c r="B36" s="52">
        <v>945</v>
      </c>
      <c r="C36" s="52">
        <v>945</v>
      </c>
      <c r="D36" s="53"/>
    </row>
    <row r="37" spans="1:4" s="11" customFormat="1" ht="11.25" customHeight="1">
      <c r="A37" s="55" t="s">
        <v>34</v>
      </c>
      <c r="B37" s="52">
        <v>338</v>
      </c>
      <c r="C37" s="52">
        <v>338</v>
      </c>
      <c r="D37" s="53"/>
    </row>
    <row r="38" spans="1:4" s="11" customFormat="1" ht="11.25" customHeight="1">
      <c r="A38" s="54" t="s">
        <v>35</v>
      </c>
      <c r="B38" s="52">
        <f>SUM(B39:B43)</f>
        <v>5544</v>
      </c>
      <c r="C38" s="52">
        <f>SUM(C39:C43)</f>
        <v>5544</v>
      </c>
      <c r="D38" s="58">
        <f>SUM(D39:D43)</f>
        <v>0</v>
      </c>
    </row>
    <row r="39" spans="1:4" s="11" customFormat="1" ht="11.25" customHeight="1">
      <c r="A39" s="55" t="s">
        <v>13</v>
      </c>
      <c r="B39" s="52">
        <v>3156</v>
      </c>
      <c r="C39" s="52">
        <v>3156</v>
      </c>
      <c r="D39" s="53"/>
    </row>
    <row r="40" spans="1:4" s="11" customFormat="1" ht="11.25" customHeight="1">
      <c r="A40" s="55" t="s">
        <v>14</v>
      </c>
      <c r="B40" s="52">
        <v>1165</v>
      </c>
      <c r="C40" s="52">
        <v>1165</v>
      </c>
      <c r="D40" s="53"/>
    </row>
    <row r="41" spans="1:4" s="11" customFormat="1" ht="11.25" customHeight="1">
      <c r="A41" s="55" t="s">
        <v>36</v>
      </c>
      <c r="B41" s="52">
        <v>10</v>
      </c>
      <c r="C41" s="52">
        <v>10</v>
      </c>
      <c r="D41" s="53"/>
    </row>
    <row r="42" spans="1:4" s="11" customFormat="1" ht="11.25" customHeight="1">
      <c r="A42" s="55" t="s">
        <v>314</v>
      </c>
      <c r="B42" s="52">
        <v>9</v>
      </c>
      <c r="C42" s="52">
        <v>9</v>
      </c>
      <c r="D42" s="53"/>
    </row>
    <row r="43" spans="1:4" s="11" customFormat="1" ht="11.25" customHeight="1">
      <c r="A43" s="55" t="s">
        <v>37</v>
      </c>
      <c r="B43" s="52">
        <v>1204</v>
      </c>
      <c r="C43" s="52">
        <v>1204</v>
      </c>
      <c r="D43" s="53"/>
    </row>
    <row r="44" spans="1:4" s="11" customFormat="1" ht="11.25" customHeight="1">
      <c r="A44" s="54" t="s">
        <v>38</v>
      </c>
      <c r="B44" s="52">
        <f>SUM(B45:B50)</f>
        <v>20914</v>
      </c>
      <c r="C44" s="52">
        <f>SUM(C45:C50)</f>
        <v>20914</v>
      </c>
      <c r="D44" s="58">
        <v>306</v>
      </c>
    </row>
    <row r="45" spans="1:4" s="11" customFormat="1" ht="11.25" customHeight="1">
      <c r="A45" s="55" t="s">
        <v>13</v>
      </c>
      <c r="B45" s="52">
        <v>9238</v>
      </c>
      <c r="C45" s="52">
        <v>9238</v>
      </c>
      <c r="D45" s="53"/>
    </row>
    <row r="46" spans="1:4" s="11" customFormat="1" ht="11.25" customHeight="1">
      <c r="A46" s="55" t="s">
        <v>14</v>
      </c>
      <c r="B46" s="52">
        <v>1042</v>
      </c>
      <c r="C46" s="52">
        <v>1042</v>
      </c>
      <c r="D46" s="53"/>
    </row>
    <row r="47" spans="1:4" s="11" customFormat="1" ht="11.25" customHeight="1">
      <c r="A47" s="55" t="s">
        <v>380</v>
      </c>
      <c r="B47" s="52">
        <v>6500</v>
      </c>
      <c r="C47" s="52">
        <v>6500</v>
      </c>
      <c r="D47" s="53"/>
    </row>
    <row r="48" spans="1:4" s="11" customFormat="1" ht="11.25" customHeight="1">
      <c r="A48" s="55" t="s">
        <v>342</v>
      </c>
      <c r="B48" s="52">
        <v>35</v>
      </c>
      <c r="C48" s="52">
        <v>35</v>
      </c>
      <c r="D48" s="53"/>
    </row>
    <row r="49" spans="1:4" s="11" customFormat="1" ht="11.25" customHeight="1">
      <c r="A49" s="55" t="s">
        <v>343</v>
      </c>
      <c r="B49" s="52">
        <v>5</v>
      </c>
      <c r="C49" s="52">
        <v>5</v>
      </c>
      <c r="D49" s="53"/>
    </row>
    <row r="50" spans="1:4" s="11" customFormat="1" ht="11.25" customHeight="1">
      <c r="A50" s="55" t="s">
        <v>39</v>
      </c>
      <c r="B50" s="52">
        <v>4094</v>
      </c>
      <c r="C50" s="52">
        <v>4094</v>
      </c>
      <c r="D50" s="53">
        <v>306</v>
      </c>
    </row>
    <row r="51" spans="1:4" s="11" customFormat="1" ht="11.25" customHeight="1">
      <c r="A51" s="54" t="s">
        <v>40</v>
      </c>
      <c r="B51" s="52">
        <f>SUM(B52:B55)</f>
        <v>1797</v>
      </c>
      <c r="C51" s="52">
        <f>SUM(C52:C55)</f>
        <v>1797</v>
      </c>
      <c r="D51" s="58">
        <f>SUM(D52:D55)</f>
        <v>0</v>
      </c>
    </row>
    <row r="52" spans="1:4" s="11" customFormat="1" ht="11.25" customHeight="1">
      <c r="A52" s="55" t="s">
        <v>13</v>
      </c>
      <c r="B52" s="52">
        <v>1174</v>
      </c>
      <c r="C52" s="52">
        <v>1174</v>
      </c>
      <c r="D52" s="53"/>
    </row>
    <row r="53" spans="1:4" s="11" customFormat="1" ht="11.25" customHeight="1">
      <c r="A53" s="55" t="s">
        <v>14</v>
      </c>
      <c r="B53" s="52">
        <v>50</v>
      </c>
      <c r="C53" s="52">
        <v>50</v>
      </c>
      <c r="D53" s="53"/>
    </row>
    <row r="54" spans="1:4" s="11" customFormat="1" ht="11.25" customHeight="1">
      <c r="A54" s="55" t="s">
        <v>41</v>
      </c>
      <c r="B54" s="52">
        <v>104</v>
      </c>
      <c r="C54" s="52">
        <v>104</v>
      </c>
      <c r="D54" s="53"/>
    </row>
    <row r="55" spans="1:4" s="11" customFormat="1" ht="11.25" customHeight="1">
      <c r="A55" s="55" t="s">
        <v>42</v>
      </c>
      <c r="B55" s="52">
        <v>469</v>
      </c>
      <c r="C55" s="52">
        <v>469</v>
      </c>
      <c r="D55" s="53"/>
    </row>
    <row r="56" spans="1:4" s="11" customFormat="1" ht="11.25" customHeight="1">
      <c r="A56" s="54" t="s">
        <v>43</v>
      </c>
      <c r="B56" s="52">
        <f>SUM(B57:B58)</f>
        <v>3523</v>
      </c>
      <c r="C56" s="52">
        <f>SUM(C57:C58)</f>
        <v>3523</v>
      </c>
      <c r="D56" s="58">
        <f>SUM(D57:D58)</f>
        <v>0</v>
      </c>
    </row>
    <row r="57" spans="1:4" s="11" customFormat="1" ht="11.25" customHeight="1">
      <c r="A57" s="55" t="s">
        <v>13</v>
      </c>
      <c r="B57" s="52"/>
      <c r="C57" s="52"/>
      <c r="D57" s="53"/>
    </row>
    <row r="58" spans="1:4" s="11" customFormat="1" ht="11.25" customHeight="1">
      <c r="A58" s="55" t="s">
        <v>44</v>
      </c>
      <c r="B58" s="52">
        <v>3523</v>
      </c>
      <c r="C58" s="52">
        <v>3523</v>
      </c>
      <c r="D58" s="53"/>
    </row>
    <row r="59" spans="1:4" s="11" customFormat="1" ht="11.25" customHeight="1">
      <c r="A59" s="54" t="s">
        <v>45</v>
      </c>
      <c r="B59" s="52">
        <f>SUM(B60:B63)</f>
        <v>2186</v>
      </c>
      <c r="C59" s="52">
        <f>SUM(C60:C63)</f>
        <v>2186</v>
      </c>
      <c r="D59" s="58">
        <f>SUM(D60:D63)</f>
        <v>0</v>
      </c>
    </row>
    <row r="60" spans="1:4" s="11" customFormat="1" ht="11.25" customHeight="1">
      <c r="A60" s="55" t="s">
        <v>13</v>
      </c>
      <c r="B60" s="52">
        <v>1661</v>
      </c>
      <c r="C60" s="52">
        <v>1661</v>
      </c>
      <c r="D60" s="53"/>
    </row>
    <row r="61" spans="1:4" s="11" customFormat="1" ht="11.25" customHeight="1">
      <c r="A61" s="55" t="s">
        <v>14</v>
      </c>
      <c r="B61" s="52">
        <v>265</v>
      </c>
      <c r="C61" s="52">
        <v>265</v>
      </c>
      <c r="D61" s="53"/>
    </row>
    <row r="62" spans="1:4" s="11" customFormat="1" ht="11.25" customHeight="1">
      <c r="A62" s="55" t="s">
        <v>344</v>
      </c>
      <c r="B62" s="52">
        <v>70</v>
      </c>
      <c r="C62" s="52">
        <v>70</v>
      </c>
      <c r="D62" s="53"/>
    </row>
    <row r="63" spans="1:4" s="11" customFormat="1" ht="11.25" customHeight="1">
      <c r="A63" s="55" t="s">
        <v>46</v>
      </c>
      <c r="B63" s="52">
        <v>190</v>
      </c>
      <c r="C63" s="52">
        <v>190</v>
      </c>
      <c r="D63" s="53"/>
    </row>
    <row r="64" spans="1:4" s="11" customFormat="1" ht="11.25" customHeight="1">
      <c r="A64" s="54" t="s">
        <v>47</v>
      </c>
      <c r="B64" s="52">
        <f>SUM(B65:B67)</f>
        <v>3327</v>
      </c>
      <c r="C64" s="52">
        <f>SUM(C65:C67)</f>
        <v>3327</v>
      </c>
      <c r="D64" s="58">
        <f>SUM(D65:D67)</f>
        <v>0</v>
      </c>
    </row>
    <row r="65" spans="1:4" s="11" customFormat="1" ht="11.25" customHeight="1">
      <c r="A65" s="55" t="s">
        <v>13</v>
      </c>
      <c r="B65" s="52">
        <v>689</v>
      </c>
      <c r="C65" s="52">
        <v>689</v>
      </c>
      <c r="D65" s="53"/>
    </row>
    <row r="66" spans="1:4" s="11" customFormat="1" ht="11.25" customHeight="1">
      <c r="A66" s="55" t="s">
        <v>14</v>
      </c>
      <c r="B66" s="52">
        <v>53</v>
      </c>
      <c r="C66" s="52">
        <v>53</v>
      </c>
      <c r="D66" s="53"/>
    </row>
    <row r="67" spans="1:4" s="11" customFormat="1" ht="11.25" customHeight="1">
      <c r="A67" s="55" t="s">
        <v>48</v>
      </c>
      <c r="B67" s="52">
        <v>2585</v>
      </c>
      <c r="C67" s="52">
        <v>2585</v>
      </c>
      <c r="D67" s="53"/>
    </row>
    <row r="68" spans="1:4" s="11" customFormat="1" ht="11.25" customHeight="1">
      <c r="A68" s="54" t="s">
        <v>345</v>
      </c>
      <c r="B68" s="52">
        <f>B69</f>
        <v>952</v>
      </c>
      <c r="C68" s="52">
        <f>C69</f>
        <v>952</v>
      </c>
      <c r="D68" s="59">
        <f>D69</f>
        <v>0</v>
      </c>
    </row>
    <row r="69" spans="1:4" s="11" customFormat="1" ht="11.25" customHeight="1">
      <c r="A69" s="55" t="s">
        <v>381</v>
      </c>
      <c r="B69" s="52">
        <v>952</v>
      </c>
      <c r="C69" s="52">
        <v>952</v>
      </c>
      <c r="D69" s="59"/>
    </row>
    <row r="70" spans="1:4" s="11" customFormat="1" ht="11.25" customHeight="1">
      <c r="A70" s="54" t="s">
        <v>346</v>
      </c>
      <c r="B70" s="52">
        <f>B71</f>
        <v>0</v>
      </c>
      <c r="C70" s="52">
        <f>C71</f>
        <v>0</v>
      </c>
      <c r="D70" s="59">
        <f>D71</f>
        <v>0</v>
      </c>
    </row>
    <row r="71" spans="1:4" s="11" customFormat="1" ht="11.25" customHeight="1">
      <c r="A71" s="55" t="s">
        <v>382</v>
      </c>
      <c r="B71" s="52"/>
      <c r="C71" s="52"/>
      <c r="D71" s="59"/>
    </row>
    <row r="72" spans="1:4" s="11" customFormat="1" ht="11.25" customHeight="1">
      <c r="A72" s="54" t="s">
        <v>49</v>
      </c>
      <c r="B72" s="52">
        <f>SUM(B73:B75)</f>
        <v>318</v>
      </c>
      <c r="C72" s="52">
        <f>SUM(C73:C75)</f>
        <v>318</v>
      </c>
      <c r="D72" s="58">
        <f>SUM(D73:D75)</f>
        <v>0</v>
      </c>
    </row>
    <row r="73" spans="1:4" s="11" customFormat="1" ht="11.25" customHeight="1">
      <c r="A73" s="55" t="s">
        <v>13</v>
      </c>
      <c r="B73" s="52">
        <v>166</v>
      </c>
      <c r="C73" s="52">
        <v>166</v>
      </c>
      <c r="D73" s="53"/>
    </row>
    <row r="74" spans="1:4" s="11" customFormat="1" ht="11.25" customHeight="1">
      <c r="A74" s="55" t="s">
        <v>383</v>
      </c>
      <c r="B74" s="52">
        <v>50</v>
      </c>
      <c r="C74" s="52">
        <v>50</v>
      </c>
      <c r="D74" s="53"/>
    </row>
    <row r="75" spans="1:4" s="11" customFormat="1" ht="11.25" customHeight="1">
      <c r="A75" s="55" t="s">
        <v>50</v>
      </c>
      <c r="B75" s="52">
        <v>102</v>
      </c>
      <c r="C75" s="52">
        <v>102</v>
      </c>
      <c r="D75" s="53"/>
    </row>
    <row r="76" spans="1:4" s="11" customFormat="1" ht="11.25" customHeight="1">
      <c r="A76" s="54" t="s">
        <v>347</v>
      </c>
      <c r="B76" s="52">
        <f>SUM(B77:B78)</f>
        <v>73</v>
      </c>
      <c r="C76" s="52">
        <f>SUM(C77:C78)</f>
        <v>73</v>
      </c>
      <c r="D76" s="58">
        <f>SUM(D77:D78)</f>
        <v>0</v>
      </c>
    </row>
    <row r="77" spans="1:4" s="11" customFormat="1" ht="11.25" customHeight="1">
      <c r="A77" s="55" t="s">
        <v>384</v>
      </c>
      <c r="B77" s="52">
        <v>19</v>
      </c>
      <c r="C77" s="52">
        <v>19</v>
      </c>
      <c r="D77" s="53"/>
    </row>
    <row r="78" spans="1:4" s="11" customFormat="1" ht="11.25" customHeight="1">
      <c r="A78" s="55" t="s">
        <v>385</v>
      </c>
      <c r="B78" s="52">
        <v>54</v>
      </c>
      <c r="C78" s="52">
        <v>54</v>
      </c>
      <c r="D78" s="53"/>
    </row>
    <row r="79" spans="1:4" s="11" customFormat="1" ht="11.25" customHeight="1">
      <c r="A79" s="54" t="s">
        <v>51</v>
      </c>
      <c r="B79" s="52">
        <f>SUM(B80:B82)</f>
        <v>51</v>
      </c>
      <c r="C79" s="52">
        <f>SUM(C80:C82)</f>
        <v>51</v>
      </c>
      <c r="D79" s="58">
        <f>SUM(D80:D82)</f>
        <v>95</v>
      </c>
    </row>
    <row r="80" spans="1:4" s="11" customFormat="1" ht="11.25" customHeight="1">
      <c r="A80" s="55" t="s">
        <v>286</v>
      </c>
      <c r="B80" s="52">
        <v>16</v>
      </c>
      <c r="C80" s="52">
        <v>16</v>
      </c>
      <c r="D80" s="53">
        <v>95</v>
      </c>
    </row>
    <row r="81" spans="1:4" s="11" customFormat="1" ht="11.25" customHeight="1">
      <c r="A81" s="55" t="s">
        <v>386</v>
      </c>
      <c r="B81" s="52"/>
      <c r="C81" s="52"/>
      <c r="D81" s="53"/>
    </row>
    <row r="82" spans="1:4" s="11" customFormat="1" ht="11.25" customHeight="1">
      <c r="A82" s="55" t="s">
        <v>249</v>
      </c>
      <c r="B82" s="52">
        <v>35</v>
      </c>
      <c r="C82" s="52">
        <v>35</v>
      </c>
      <c r="D82" s="53"/>
    </row>
    <row r="83" spans="1:4" s="11" customFormat="1" ht="11.25" customHeight="1">
      <c r="A83" s="54" t="s">
        <v>52</v>
      </c>
      <c r="B83" s="52">
        <f>SUM(B84:B86)</f>
        <v>1043</v>
      </c>
      <c r="C83" s="52">
        <f>SUM(C84:C86)</f>
        <v>1043</v>
      </c>
      <c r="D83" s="58">
        <f>SUM(D84:D86)</f>
        <v>0</v>
      </c>
    </row>
    <row r="84" spans="1:4" s="11" customFormat="1" ht="11.25" customHeight="1">
      <c r="A84" s="55" t="s">
        <v>13</v>
      </c>
      <c r="B84" s="52">
        <v>950</v>
      </c>
      <c r="C84" s="52">
        <v>950</v>
      </c>
      <c r="D84" s="53"/>
    </row>
    <row r="85" spans="1:4" s="11" customFormat="1" ht="11.25" customHeight="1">
      <c r="A85" s="55" t="s">
        <v>14</v>
      </c>
      <c r="B85" s="52">
        <v>14</v>
      </c>
      <c r="C85" s="52">
        <v>14</v>
      </c>
      <c r="D85" s="53"/>
    </row>
    <row r="86" spans="1:4" s="11" customFormat="1" ht="11.25" customHeight="1">
      <c r="A86" s="55" t="s">
        <v>53</v>
      </c>
      <c r="B86" s="52">
        <v>79</v>
      </c>
      <c r="C86" s="52">
        <v>79</v>
      </c>
      <c r="D86" s="53"/>
    </row>
    <row r="87" spans="1:4" s="11" customFormat="1" ht="11.25" customHeight="1">
      <c r="A87" s="54" t="s">
        <v>54</v>
      </c>
      <c r="B87" s="52">
        <f>B88+B89+B90</f>
        <v>313</v>
      </c>
      <c r="C87" s="52">
        <f>C88+C89+C90</f>
        <v>313</v>
      </c>
      <c r="D87" s="58">
        <f>SUM(D88:D89)</f>
        <v>0</v>
      </c>
    </row>
    <row r="88" spans="1:4" s="11" customFormat="1" ht="11.25" customHeight="1">
      <c r="A88" s="55" t="s">
        <v>13</v>
      </c>
      <c r="B88" s="52">
        <v>231</v>
      </c>
      <c r="C88" s="52">
        <v>231</v>
      </c>
      <c r="D88" s="53"/>
    </row>
    <row r="89" spans="1:4" s="11" customFormat="1" ht="11.25" customHeight="1">
      <c r="A89" s="55" t="s">
        <v>14</v>
      </c>
      <c r="B89" s="52"/>
      <c r="C89" s="52"/>
      <c r="D89" s="53"/>
    </row>
    <row r="90" spans="1:4" s="11" customFormat="1" ht="11.25" customHeight="1">
      <c r="A90" s="60" t="s">
        <v>287</v>
      </c>
      <c r="B90" s="52">
        <v>82</v>
      </c>
      <c r="C90" s="52">
        <v>82</v>
      </c>
      <c r="D90" s="58"/>
    </row>
    <row r="91" spans="1:4" s="11" customFormat="1" ht="11.25" customHeight="1">
      <c r="A91" s="54" t="s">
        <v>55</v>
      </c>
      <c r="B91" s="52">
        <f>SUM(B92:B95)</f>
        <v>3348</v>
      </c>
      <c r="C91" s="52">
        <f>SUM(C92:C95)</f>
        <v>3348</v>
      </c>
      <c r="D91" s="58">
        <f>SUM(D92:D95)</f>
        <v>0</v>
      </c>
    </row>
    <row r="92" spans="1:4" s="11" customFormat="1" ht="11.25" customHeight="1">
      <c r="A92" s="55" t="s">
        <v>13</v>
      </c>
      <c r="B92" s="52">
        <v>1163</v>
      </c>
      <c r="C92" s="52">
        <v>1163</v>
      </c>
      <c r="D92" s="53"/>
    </row>
    <row r="93" spans="1:4" s="11" customFormat="1" ht="11.25" customHeight="1">
      <c r="A93" s="55" t="s">
        <v>350</v>
      </c>
      <c r="B93" s="52">
        <v>7</v>
      </c>
      <c r="C93" s="52">
        <v>7</v>
      </c>
      <c r="D93" s="53"/>
    </row>
    <row r="94" spans="1:4" s="11" customFormat="1" ht="11.25" customHeight="1">
      <c r="A94" s="55" t="s">
        <v>18</v>
      </c>
      <c r="B94" s="52">
        <v>295</v>
      </c>
      <c r="C94" s="52">
        <v>295</v>
      </c>
      <c r="D94" s="53"/>
    </row>
    <row r="95" spans="1:4" s="11" customFormat="1" ht="11.25" customHeight="1">
      <c r="A95" s="55" t="s">
        <v>56</v>
      </c>
      <c r="B95" s="52">
        <v>1883</v>
      </c>
      <c r="C95" s="52">
        <v>1883</v>
      </c>
      <c r="D95" s="53"/>
    </row>
    <row r="96" spans="1:4" s="11" customFormat="1" ht="11.25" customHeight="1">
      <c r="A96" s="54" t="s">
        <v>250</v>
      </c>
      <c r="B96" s="52">
        <f>SUM(B97:B97)</f>
        <v>30</v>
      </c>
      <c r="C96" s="52">
        <f>SUM(C97:C97)</f>
        <v>30</v>
      </c>
      <c r="D96" s="58">
        <f>SUM(D97:D97)</f>
        <v>0</v>
      </c>
    </row>
    <row r="97" spans="1:4" s="11" customFormat="1" ht="11.25" customHeight="1">
      <c r="A97" s="55" t="s">
        <v>14</v>
      </c>
      <c r="B97" s="52">
        <v>30</v>
      </c>
      <c r="C97" s="52">
        <v>30</v>
      </c>
      <c r="D97" s="53"/>
    </row>
    <row r="98" spans="1:4" s="11" customFormat="1" ht="11.25" customHeight="1">
      <c r="A98" s="54" t="s">
        <v>57</v>
      </c>
      <c r="B98" s="52">
        <f>SUM(B99:B101)</f>
        <v>18577</v>
      </c>
      <c r="C98" s="52">
        <f>SUM(C99:C101)</f>
        <v>18577</v>
      </c>
      <c r="D98" s="58">
        <f>SUM(D99:D100)</f>
        <v>0</v>
      </c>
    </row>
    <row r="99" spans="1:4" s="11" customFormat="1" ht="11.25" customHeight="1">
      <c r="A99" s="55" t="s">
        <v>13</v>
      </c>
      <c r="B99" s="52">
        <v>837</v>
      </c>
      <c r="C99" s="52">
        <v>837</v>
      </c>
      <c r="D99" s="53"/>
    </row>
    <row r="100" spans="1:4" s="11" customFormat="1" ht="11.25" customHeight="1">
      <c r="A100" s="55" t="s">
        <v>14</v>
      </c>
      <c r="B100" s="52">
        <v>17739</v>
      </c>
      <c r="C100" s="52">
        <v>17739</v>
      </c>
      <c r="D100" s="53"/>
    </row>
    <row r="101" spans="1:4" s="11" customFormat="1" ht="11.25" customHeight="1">
      <c r="A101" s="55" t="s">
        <v>419</v>
      </c>
      <c r="B101" s="52">
        <v>1</v>
      </c>
      <c r="C101" s="52">
        <v>1</v>
      </c>
      <c r="D101" s="58"/>
    </row>
    <row r="102" spans="1:4" s="11" customFormat="1" ht="11.25" customHeight="1">
      <c r="A102" s="54" t="s">
        <v>58</v>
      </c>
      <c r="B102" s="52">
        <f>SUM(B103:B104)</f>
        <v>416</v>
      </c>
      <c r="C102" s="52">
        <f>SUM(C103:C104)</f>
        <v>416</v>
      </c>
      <c r="D102" s="58">
        <f>SUM(D103:D104)</f>
        <v>0</v>
      </c>
    </row>
    <row r="103" spans="1:4" s="11" customFormat="1" ht="11.25" customHeight="1">
      <c r="A103" s="55" t="s">
        <v>13</v>
      </c>
      <c r="B103" s="52">
        <v>345</v>
      </c>
      <c r="C103" s="52">
        <v>345</v>
      </c>
      <c r="D103" s="53"/>
    </row>
    <row r="104" spans="1:4" s="11" customFormat="1" ht="11.25" customHeight="1">
      <c r="A104" s="55" t="s">
        <v>14</v>
      </c>
      <c r="B104" s="52">
        <v>71</v>
      </c>
      <c r="C104" s="52">
        <v>71</v>
      </c>
      <c r="D104" s="53"/>
    </row>
    <row r="105" spans="1:4" s="11" customFormat="1" ht="11.25" customHeight="1">
      <c r="A105" s="54" t="s">
        <v>59</v>
      </c>
      <c r="B105" s="52">
        <f>SUM(B106:B108)</f>
        <v>5182</v>
      </c>
      <c r="C105" s="52">
        <f>SUM(C106:C108)</f>
        <v>5182</v>
      </c>
      <c r="D105" s="58">
        <f>SUM(D106:D108)</f>
        <v>205</v>
      </c>
    </row>
    <row r="106" spans="1:4" s="11" customFormat="1" ht="11.25" customHeight="1">
      <c r="A106" s="55" t="s">
        <v>13</v>
      </c>
      <c r="B106" s="52">
        <v>1109</v>
      </c>
      <c r="C106" s="52">
        <v>1109</v>
      </c>
      <c r="D106" s="53"/>
    </row>
    <row r="107" spans="1:4" s="11" customFormat="1" ht="11.25" customHeight="1">
      <c r="A107" s="55" t="s">
        <v>14</v>
      </c>
      <c r="B107" s="52">
        <v>2950</v>
      </c>
      <c r="C107" s="52">
        <v>2950</v>
      </c>
      <c r="D107" s="53">
        <v>205</v>
      </c>
    </row>
    <row r="108" spans="1:4" s="11" customFormat="1" ht="11.25" customHeight="1">
      <c r="A108" s="55" t="s">
        <v>59</v>
      </c>
      <c r="B108" s="52">
        <v>1123</v>
      </c>
      <c r="C108" s="52">
        <v>1123</v>
      </c>
      <c r="D108" s="53"/>
    </row>
    <row r="109" spans="1:4" s="11" customFormat="1" ht="11.25" customHeight="1">
      <c r="A109" s="54" t="s">
        <v>60</v>
      </c>
      <c r="B109" s="52">
        <f>SUM(B110)</f>
        <v>2873</v>
      </c>
      <c r="C109" s="52">
        <f>SUM(C110)</f>
        <v>2873</v>
      </c>
      <c r="D109" s="58">
        <f>SUM(D110)</f>
        <v>0</v>
      </c>
    </row>
    <row r="110" spans="1:4" s="11" customFormat="1" ht="11.25" customHeight="1">
      <c r="A110" s="55" t="s">
        <v>60</v>
      </c>
      <c r="B110" s="52">
        <v>2873</v>
      </c>
      <c r="C110" s="52">
        <v>2873</v>
      </c>
      <c r="D110" s="53"/>
    </row>
    <row r="111" spans="1:4" s="11" customFormat="1" ht="11.25" customHeight="1">
      <c r="A111" s="61" t="s">
        <v>257</v>
      </c>
      <c r="B111" s="52">
        <f>B112+B117</f>
        <v>4502</v>
      </c>
      <c r="C111" s="52">
        <f>C112+C117</f>
        <v>4502</v>
      </c>
      <c r="D111" s="58">
        <f>D112+D117</f>
        <v>0</v>
      </c>
    </row>
    <row r="112" spans="1:4" s="11" customFormat="1" ht="11.25" customHeight="1">
      <c r="A112" s="54" t="s">
        <v>61</v>
      </c>
      <c r="B112" s="52">
        <f>SUM(B113:B116)</f>
        <v>4257</v>
      </c>
      <c r="C112" s="52">
        <f>SUM(C113:C116)</f>
        <v>4257</v>
      </c>
      <c r="D112" s="58">
        <f>SUM(D113:D116)</f>
        <v>0</v>
      </c>
    </row>
    <row r="113" spans="1:4" s="11" customFormat="1" ht="11.25" customHeight="1">
      <c r="A113" s="55" t="s">
        <v>62</v>
      </c>
      <c r="B113" s="52">
        <v>70</v>
      </c>
      <c r="C113" s="52">
        <v>70</v>
      </c>
      <c r="D113" s="53"/>
    </row>
    <row r="114" spans="1:4" s="11" customFormat="1" ht="11.25" customHeight="1">
      <c r="A114" s="55" t="s">
        <v>63</v>
      </c>
      <c r="B114" s="52">
        <v>4002</v>
      </c>
      <c r="C114" s="52">
        <v>4002</v>
      </c>
      <c r="D114" s="53"/>
    </row>
    <row r="115" spans="1:4" s="11" customFormat="1" ht="11.25" customHeight="1">
      <c r="A115" s="55" t="s">
        <v>64</v>
      </c>
      <c r="B115" s="52">
        <v>180</v>
      </c>
      <c r="C115" s="52">
        <v>180</v>
      </c>
      <c r="D115" s="53"/>
    </row>
    <row r="116" spans="1:4" s="11" customFormat="1" ht="11.25" customHeight="1">
      <c r="A116" s="55" t="s">
        <v>65</v>
      </c>
      <c r="B116" s="52">
        <v>5</v>
      </c>
      <c r="C116" s="52">
        <v>5</v>
      </c>
      <c r="D116" s="53"/>
    </row>
    <row r="117" spans="1:4" s="11" customFormat="1" ht="11.25" customHeight="1">
      <c r="A117" s="54" t="s">
        <v>66</v>
      </c>
      <c r="B117" s="52">
        <f>SUM(B118)</f>
        <v>245</v>
      </c>
      <c r="C117" s="52">
        <f>SUM(C118)</f>
        <v>245</v>
      </c>
      <c r="D117" s="58">
        <f>SUM(D118)</f>
        <v>0</v>
      </c>
    </row>
    <row r="118" spans="1:4" s="11" customFormat="1" ht="11.25" customHeight="1">
      <c r="A118" s="55" t="s">
        <v>66</v>
      </c>
      <c r="B118" s="52">
        <v>245</v>
      </c>
      <c r="C118" s="52">
        <v>245</v>
      </c>
      <c r="D118" s="53"/>
    </row>
    <row r="119" spans="1:4" s="11" customFormat="1" ht="11.25" customHeight="1">
      <c r="A119" s="61" t="s">
        <v>258</v>
      </c>
      <c r="B119" s="52">
        <f>B120+B123+B131+B136+B145+B149</f>
        <v>151664</v>
      </c>
      <c r="C119" s="52">
        <f>C120+C123+C131+C136+C145+C149</f>
        <v>151664</v>
      </c>
      <c r="D119" s="58">
        <f>D120+D123+D131+D136+D145</f>
        <v>0</v>
      </c>
    </row>
    <row r="120" spans="1:4" s="11" customFormat="1" ht="11.25" customHeight="1">
      <c r="A120" s="54" t="s">
        <v>67</v>
      </c>
      <c r="B120" s="52">
        <f>SUM(B121:B122)</f>
        <v>7551</v>
      </c>
      <c r="C120" s="52">
        <f>SUM(C121:C122)</f>
        <v>7551</v>
      </c>
      <c r="D120" s="58">
        <f>SUM(D121:D122)</f>
        <v>0</v>
      </c>
    </row>
    <row r="121" spans="1:4" s="11" customFormat="1" ht="11.25" customHeight="1">
      <c r="A121" s="55" t="s">
        <v>68</v>
      </c>
      <c r="B121" s="52">
        <v>7126</v>
      </c>
      <c r="C121" s="52">
        <v>7126</v>
      </c>
      <c r="D121" s="53"/>
    </row>
    <row r="122" spans="1:4" s="11" customFormat="1" ht="11.25" customHeight="1">
      <c r="A122" s="55" t="s">
        <v>69</v>
      </c>
      <c r="B122" s="52">
        <v>425</v>
      </c>
      <c r="C122" s="52">
        <v>425</v>
      </c>
      <c r="D122" s="53"/>
    </row>
    <row r="123" spans="1:4" s="11" customFormat="1" ht="11.25" customHeight="1">
      <c r="A123" s="54" t="s">
        <v>70</v>
      </c>
      <c r="B123" s="52">
        <f>SUM(B124:B130)</f>
        <v>134272</v>
      </c>
      <c r="C123" s="52">
        <f>SUM(C124:C130)</f>
        <v>134272</v>
      </c>
      <c r="D123" s="58">
        <f>SUM(D124:D130)</f>
        <v>0</v>
      </c>
    </row>
    <row r="124" spans="1:4" s="11" customFormat="1" ht="11.25" customHeight="1">
      <c r="A124" s="55" t="s">
        <v>13</v>
      </c>
      <c r="B124" s="52">
        <v>86494</v>
      </c>
      <c r="C124" s="52">
        <v>86494</v>
      </c>
      <c r="D124" s="53"/>
    </row>
    <row r="125" spans="1:4" s="11" customFormat="1" ht="11.25" customHeight="1">
      <c r="A125" s="55" t="s">
        <v>348</v>
      </c>
      <c r="B125" s="52">
        <v>11542</v>
      </c>
      <c r="C125" s="52">
        <v>11542</v>
      </c>
      <c r="D125" s="53"/>
    </row>
    <row r="126" spans="1:4" s="11" customFormat="1" ht="11.25" customHeight="1">
      <c r="A126" s="55" t="s">
        <v>71</v>
      </c>
      <c r="B126" s="52">
        <v>1543</v>
      </c>
      <c r="C126" s="52">
        <v>1543</v>
      </c>
      <c r="D126" s="53"/>
    </row>
    <row r="127" spans="1:4" s="11" customFormat="1" ht="11.25" customHeight="1">
      <c r="A127" s="55" t="s">
        <v>349</v>
      </c>
      <c r="B127" s="52">
        <v>18</v>
      </c>
      <c r="C127" s="52">
        <v>18</v>
      </c>
      <c r="D127" s="53"/>
    </row>
    <row r="128" spans="1:4" s="11" customFormat="1" ht="11.25" customHeight="1">
      <c r="A128" s="55" t="s">
        <v>72</v>
      </c>
      <c r="B128" s="52">
        <v>897</v>
      </c>
      <c r="C128" s="52">
        <v>897</v>
      </c>
      <c r="D128" s="53"/>
    </row>
    <row r="129" spans="1:4" s="11" customFormat="1" ht="11.25" customHeight="1">
      <c r="A129" s="55" t="s">
        <v>73</v>
      </c>
      <c r="B129" s="52">
        <v>10</v>
      </c>
      <c r="C129" s="52">
        <v>10</v>
      </c>
      <c r="D129" s="53"/>
    </row>
    <row r="130" spans="1:4" s="11" customFormat="1" ht="11.25" customHeight="1">
      <c r="A130" s="55" t="s">
        <v>74</v>
      </c>
      <c r="B130" s="52">
        <f>30768+3000</f>
        <v>33768</v>
      </c>
      <c r="C130" s="52">
        <f>30768+3000</f>
        <v>33768</v>
      </c>
      <c r="D130" s="53"/>
    </row>
    <row r="131" spans="1:4" s="11" customFormat="1" ht="11.25" customHeight="1">
      <c r="A131" s="54" t="s">
        <v>75</v>
      </c>
      <c r="B131" s="52">
        <f>SUM(B132:B135)</f>
        <v>1011</v>
      </c>
      <c r="C131" s="52">
        <f>SUM(C132:C135)</f>
        <v>1011</v>
      </c>
      <c r="D131" s="58">
        <f>SUM(D132:D135)</f>
        <v>0</v>
      </c>
    </row>
    <row r="132" spans="1:4" s="11" customFormat="1" ht="11.25" customHeight="1">
      <c r="A132" s="55" t="s">
        <v>13</v>
      </c>
      <c r="B132" s="52">
        <v>890</v>
      </c>
      <c r="C132" s="52">
        <v>890</v>
      </c>
      <c r="D132" s="53"/>
    </row>
    <row r="133" spans="1:4" s="11" customFormat="1" ht="11.25" customHeight="1">
      <c r="A133" s="55" t="s">
        <v>350</v>
      </c>
      <c r="B133" s="52">
        <v>87</v>
      </c>
      <c r="C133" s="52">
        <v>87</v>
      </c>
      <c r="D133" s="53"/>
    </row>
    <row r="134" spans="1:4" s="11" customFormat="1" ht="11.25" customHeight="1">
      <c r="A134" s="55" t="s">
        <v>76</v>
      </c>
      <c r="B134" s="52">
        <v>25</v>
      </c>
      <c r="C134" s="52">
        <v>25</v>
      </c>
      <c r="D134" s="53"/>
    </row>
    <row r="135" spans="1:4" s="11" customFormat="1" ht="11.25" customHeight="1">
      <c r="A135" s="55" t="s">
        <v>288</v>
      </c>
      <c r="B135" s="52">
        <v>9</v>
      </c>
      <c r="C135" s="52">
        <v>9</v>
      </c>
      <c r="D135" s="53"/>
    </row>
    <row r="136" spans="1:4" s="11" customFormat="1" ht="11.25" customHeight="1">
      <c r="A136" s="54" t="s">
        <v>77</v>
      </c>
      <c r="B136" s="52">
        <f>SUM(B137:B144)</f>
        <v>4639</v>
      </c>
      <c r="C136" s="52">
        <f>SUM(C137:C144)</f>
        <v>4639</v>
      </c>
      <c r="D136" s="58">
        <f>SUM(D137:D144)</f>
        <v>0</v>
      </c>
    </row>
    <row r="137" spans="1:4" s="11" customFormat="1" ht="11.25" customHeight="1">
      <c r="A137" s="55" t="s">
        <v>13</v>
      </c>
      <c r="B137" s="52">
        <v>2931</v>
      </c>
      <c r="C137" s="52">
        <v>2931</v>
      </c>
      <c r="D137" s="53"/>
    </row>
    <row r="138" spans="1:4" s="11" customFormat="1" ht="11.25" customHeight="1">
      <c r="A138" s="55" t="s">
        <v>14</v>
      </c>
      <c r="B138" s="52">
        <v>11</v>
      </c>
      <c r="C138" s="52">
        <v>11</v>
      </c>
      <c r="D138" s="53"/>
    </row>
    <row r="139" spans="1:4" s="11" customFormat="1" ht="11.25" customHeight="1">
      <c r="A139" s="55" t="s">
        <v>78</v>
      </c>
      <c r="B139" s="52">
        <v>340</v>
      </c>
      <c r="C139" s="52">
        <v>340</v>
      </c>
      <c r="D139" s="53"/>
    </row>
    <row r="140" spans="1:4" s="11" customFormat="1" ht="11.25" customHeight="1">
      <c r="A140" s="55" t="s">
        <v>79</v>
      </c>
      <c r="B140" s="52">
        <v>290</v>
      </c>
      <c r="C140" s="52">
        <v>290</v>
      </c>
      <c r="D140" s="53"/>
    </row>
    <row r="141" spans="1:4" s="11" customFormat="1" ht="11.25" customHeight="1">
      <c r="A141" s="55" t="s">
        <v>315</v>
      </c>
      <c r="B141" s="52">
        <v>237</v>
      </c>
      <c r="C141" s="52">
        <v>237</v>
      </c>
      <c r="D141" s="53"/>
    </row>
    <row r="142" spans="1:4" s="11" customFormat="1" ht="11.25" customHeight="1">
      <c r="A142" s="55" t="s">
        <v>316</v>
      </c>
      <c r="B142" s="52">
        <v>420</v>
      </c>
      <c r="C142" s="52">
        <v>420</v>
      </c>
      <c r="D142" s="53"/>
    </row>
    <row r="143" spans="1:4" s="11" customFormat="1" ht="11.25" customHeight="1">
      <c r="A143" s="55" t="s">
        <v>18</v>
      </c>
      <c r="B143" s="52"/>
      <c r="C143" s="52"/>
      <c r="D143" s="53"/>
    </row>
    <row r="144" spans="1:4" s="11" customFormat="1" ht="11.25" customHeight="1">
      <c r="A144" s="55" t="s">
        <v>80</v>
      </c>
      <c r="B144" s="52">
        <v>410</v>
      </c>
      <c r="C144" s="52">
        <v>410</v>
      </c>
      <c r="D144" s="53"/>
    </row>
    <row r="145" spans="1:4" s="11" customFormat="1" ht="11.25" customHeight="1">
      <c r="A145" s="54" t="s">
        <v>81</v>
      </c>
      <c r="B145" s="52">
        <f>SUM(B146:B148)</f>
        <v>326</v>
      </c>
      <c r="C145" s="52">
        <f>SUM(C146:C148)</f>
        <v>326</v>
      </c>
      <c r="D145" s="58">
        <f>SUM(D146:D148)</f>
        <v>0</v>
      </c>
    </row>
    <row r="146" spans="1:4" s="11" customFormat="1" ht="11.25" customHeight="1">
      <c r="A146" s="55" t="s">
        <v>13</v>
      </c>
      <c r="B146" s="52">
        <v>194</v>
      </c>
      <c r="C146" s="52">
        <v>194</v>
      </c>
      <c r="D146" s="53"/>
    </row>
    <row r="147" spans="1:4" s="11" customFormat="1" ht="11.25" customHeight="1">
      <c r="A147" s="55" t="s">
        <v>350</v>
      </c>
      <c r="B147" s="52">
        <v>6</v>
      </c>
      <c r="C147" s="52">
        <v>6</v>
      </c>
      <c r="D147" s="53"/>
    </row>
    <row r="148" spans="1:4" s="11" customFormat="1" ht="11.25" customHeight="1">
      <c r="A148" s="55" t="s">
        <v>387</v>
      </c>
      <c r="B148" s="52">
        <v>126</v>
      </c>
      <c r="C148" s="52">
        <v>126</v>
      </c>
      <c r="D148" s="53"/>
    </row>
    <row r="149" spans="1:4" s="11" customFormat="1" ht="11.25" customHeight="1">
      <c r="A149" s="54" t="s">
        <v>351</v>
      </c>
      <c r="B149" s="52">
        <f>B150</f>
        <v>3865</v>
      </c>
      <c r="C149" s="52">
        <f>C150</f>
        <v>3865</v>
      </c>
      <c r="D149" s="58">
        <f>D150</f>
        <v>0</v>
      </c>
    </row>
    <row r="150" spans="1:4" s="11" customFormat="1" ht="11.25" customHeight="1">
      <c r="A150" s="55" t="s">
        <v>388</v>
      </c>
      <c r="B150" s="52">
        <v>3865</v>
      </c>
      <c r="C150" s="52">
        <v>3865</v>
      </c>
      <c r="D150" s="53"/>
    </row>
    <row r="151" spans="1:4" s="11" customFormat="1" ht="11.25" customHeight="1">
      <c r="A151" s="61" t="s">
        <v>259</v>
      </c>
      <c r="B151" s="52">
        <f>B152+B156+B162+B165+B168+B172+B176+B181</f>
        <v>357478</v>
      </c>
      <c r="C151" s="52">
        <f>C152+C156+C162+C165+C168+C172+C176+C181</f>
        <v>386609</v>
      </c>
      <c r="D151" s="58">
        <f>D152+D156+D162+D165+D168+D172+D176+D181</f>
        <v>75379</v>
      </c>
    </row>
    <row r="152" spans="1:4" s="11" customFormat="1" ht="11.25" customHeight="1">
      <c r="A152" s="54" t="s">
        <v>82</v>
      </c>
      <c r="B152" s="52">
        <f>SUM(B153:B155)</f>
        <v>2718</v>
      </c>
      <c r="C152" s="52">
        <f>SUM(C153:C155)</f>
        <v>2718</v>
      </c>
      <c r="D152" s="58">
        <f>SUM(D153:D154)</f>
        <v>0</v>
      </c>
    </row>
    <row r="153" spans="1:4" s="11" customFormat="1" ht="11.25" customHeight="1">
      <c r="A153" s="55" t="s">
        <v>13</v>
      </c>
      <c r="B153" s="52">
        <v>1804</v>
      </c>
      <c r="C153" s="52">
        <v>1804</v>
      </c>
      <c r="D153" s="53"/>
    </row>
    <row r="154" spans="1:4" s="11" customFormat="1" ht="11.25" customHeight="1">
      <c r="A154" s="55" t="s">
        <v>15</v>
      </c>
      <c r="B154" s="52">
        <v>214</v>
      </c>
      <c r="C154" s="52">
        <v>214</v>
      </c>
      <c r="D154" s="53"/>
    </row>
    <row r="155" spans="1:4" s="11" customFormat="1" ht="11.25" customHeight="1">
      <c r="A155" s="55" t="s">
        <v>352</v>
      </c>
      <c r="B155" s="52">
        <v>700</v>
      </c>
      <c r="C155" s="52">
        <v>700</v>
      </c>
      <c r="D155" s="58"/>
    </row>
    <row r="156" spans="1:4" s="11" customFormat="1" ht="11.25" customHeight="1">
      <c r="A156" s="54" t="s">
        <v>83</v>
      </c>
      <c r="B156" s="52">
        <f>SUM(B157:B161)</f>
        <v>268216</v>
      </c>
      <c r="C156" s="52">
        <f>SUM(C157:C161)</f>
        <v>297347</v>
      </c>
      <c r="D156" s="58">
        <f>SUM(D157:D161)</f>
        <v>74629</v>
      </c>
    </row>
    <row r="157" spans="1:4" s="11" customFormat="1" ht="11.25" customHeight="1">
      <c r="A157" s="55" t="s">
        <v>84</v>
      </c>
      <c r="B157" s="52">
        <v>25037</v>
      </c>
      <c r="C157" s="52">
        <v>25037</v>
      </c>
      <c r="D157" s="53">
        <v>30127</v>
      </c>
    </row>
    <row r="158" spans="1:4" s="11" customFormat="1" ht="11.25" customHeight="1">
      <c r="A158" s="55" t="s">
        <v>85</v>
      </c>
      <c r="B158" s="52">
        <f>109238+573</f>
        <v>109811</v>
      </c>
      <c r="C158" s="52">
        <f>109238+573</f>
        <v>109811</v>
      </c>
      <c r="D158" s="53"/>
    </row>
    <row r="159" spans="1:4" s="11" customFormat="1" ht="11.25" customHeight="1">
      <c r="A159" s="55" t="s">
        <v>86</v>
      </c>
      <c r="B159" s="52">
        <v>62454</v>
      </c>
      <c r="C159" s="52">
        <f>62454+649</f>
        <v>63103</v>
      </c>
      <c r="D159" s="53"/>
    </row>
    <row r="160" spans="1:4" s="11" customFormat="1" ht="11.25" customHeight="1">
      <c r="A160" s="55" t="s">
        <v>87</v>
      </c>
      <c r="B160" s="52">
        <v>40874</v>
      </c>
      <c r="C160" s="52">
        <f>40874+28482</f>
        <v>69356</v>
      </c>
      <c r="D160" s="53"/>
    </row>
    <row r="161" spans="1:4" s="11" customFormat="1" ht="11.25" customHeight="1">
      <c r="A161" s="55" t="s">
        <v>88</v>
      </c>
      <c r="B161" s="52">
        <v>30040</v>
      </c>
      <c r="C161" s="52">
        <v>30040</v>
      </c>
      <c r="D161" s="53">
        <v>44502</v>
      </c>
    </row>
    <row r="162" spans="1:4" s="11" customFormat="1" ht="11.25" customHeight="1">
      <c r="A162" s="54" t="s">
        <v>89</v>
      </c>
      <c r="B162" s="52">
        <f>SUM(B163:B164)</f>
        <v>6880</v>
      </c>
      <c r="C162" s="52">
        <f>SUM(C163:C164)</f>
        <v>6880</v>
      </c>
      <c r="D162" s="58">
        <f>SUM(D163:D164)</f>
        <v>310</v>
      </c>
    </row>
    <row r="163" spans="1:4" s="11" customFormat="1" ht="11.25" customHeight="1">
      <c r="A163" s="55" t="s">
        <v>90</v>
      </c>
      <c r="B163" s="62">
        <v>6868</v>
      </c>
      <c r="C163" s="62">
        <v>6868</v>
      </c>
      <c r="D163" s="53"/>
    </row>
    <row r="164" spans="1:4" s="11" customFormat="1" ht="11.25" customHeight="1">
      <c r="A164" s="55" t="s">
        <v>317</v>
      </c>
      <c r="B164" s="62">
        <v>12</v>
      </c>
      <c r="C164" s="62">
        <v>12</v>
      </c>
      <c r="D164" s="53">
        <v>310</v>
      </c>
    </row>
    <row r="165" spans="1:4" s="11" customFormat="1" ht="11.25" customHeight="1">
      <c r="A165" s="54" t="s">
        <v>91</v>
      </c>
      <c r="B165" s="52">
        <f>B166+B167</f>
        <v>1715</v>
      </c>
      <c r="C165" s="52">
        <f>C166+C167</f>
        <v>1715</v>
      </c>
      <c r="D165" s="58">
        <f>D166+D167</f>
        <v>0</v>
      </c>
    </row>
    <row r="166" spans="1:4" s="11" customFormat="1" ht="11.25" customHeight="1">
      <c r="A166" s="55" t="s">
        <v>92</v>
      </c>
      <c r="B166" s="52">
        <v>139</v>
      </c>
      <c r="C166" s="52">
        <v>139</v>
      </c>
      <c r="D166" s="53"/>
    </row>
    <row r="167" spans="1:4" s="11" customFormat="1" ht="11.25" customHeight="1">
      <c r="A167" s="55" t="s">
        <v>93</v>
      </c>
      <c r="B167" s="52">
        <v>1576</v>
      </c>
      <c r="C167" s="52">
        <v>1576</v>
      </c>
      <c r="D167" s="53"/>
    </row>
    <row r="168" spans="1:4" s="11" customFormat="1" ht="11.25" customHeight="1">
      <c r="A168" s="54" t="s">
        <v>94</v>
      </c>
      <c r="B168" s="52">
        <f>B169+B170+B171</f>
        <v>1832</v>
      </c>
      <c r="C168" s="52">
        <f>C169+C170+C171</f>
        <v>1832</v>
      </c>
      <c r="D168" s="58">
        <f>D169+D170+D171</f>
        <v>440</v>
      </c>
    </row>
    <row r="169" spans="1:4" s="11" customFormat="1" ht="11.25" customHeight="1">
      <c r="A169" s="55" t="s">
        <v>95</v>
      </c>
      <c r="B169" s="52">
        <v>901</v>
      </c>
      <c r="C169" s="52">
        <v>901</v>
      </c>
      <c r="D169" s="53"/>
    </row>
    <row r="170" spans="1:4" s="11" customFormat="1" ht="11.25" customHeight="1">
      <c r="A170" s="55" t="s">
        <v>96</v>
      </c>
      <c r="B170" s="52">
        <v>881</v>
      </c>
      <c r="C170" s="52">
        <v>881</v>
      </c>
      <c r="D170" s="53"/>
    </row>
    <row r="171" spans="1:4" s="11" customFormat="1" ht="11.25" customHeight="1">
      <c r="A171" s="55" t="s">
        <v>318</v>
      </c>
      <c r="B171" s="52">
        <v>50</v>
      </c>
      <c r="C171" s="52">
        <v>50</v>
      </c>
      <c r="D171" s="53">
        <v>440</v>
      </c>
    </row>
    <row r="172" spans="1:4" s="11" customFormat="1" ht="11.25" customHeight="1">
      <c r="A172" s="54" t="s">
        <v>97</v>
      </c>
      <c r="B172" s="52">
        <f>SUM(B173:B175)</f>
        <v>11844</v>
      </c>
      <c r="C172" s="52">
        <f>SUM(C173:C175)</f>
        <v>11844</v>
      </c>
      <c r="D172" s="58">
        <f>SUM(D173:D175)</f>
        <v>0</v>
      </c>
    </row>
    <row r="173" spans="1:4" s="11" customFormat="1" ht="11.25" customHeight="1">
      <c r="A173" s="55" t="s">
        <v>98</v>
      </c>
      <c r="B173" s="52">
        <v>5939</v>
      </c>
      <c r="C173" s="52">
        <v>5939</v>
      </c>
      <c r="D173" s="53"/>
    </row>
    <row r="174" spans="1:4" s="11" customFormat="1" ht="11.25" customHeight="1">
      <c r="A174" s="55" t="s">
        <v>99</v>
      </c>
      <c r="B174" s="52">
        <v>1760</v>
      </c>
      <c r="C174" s="52">
        <v>1760</v>
      </c>
      <c r="D174" s="53"/>
    </row>
    <row r="175" spans="1:4" s="11" customFormat="1" ht="11.25" customHeight="1">
      <c r="A175" s="55" t="s">
        <v>247</v>
      </c>
      <c r="B175" s="52">
        <v>4145</v>
      </c>
      <c r="C175" s="52">
        <v>4145</v>
      </c>
      <c r="D175" s="53"/>
    </row>
    <row r="176" spans="1:4" s="11" customFormat="1" ht="11.25" customHeight="1">
      <c r="A176" s="54" t="s">
        <v>100</v>
      </c>
      <c r="B176" s="52">
        <f>B178+B179+B180+B177</f>
        <v>27000</v>
      </c>
      <c r="C176" s="52">
        <f>C178+C179+C180+C177</f>
        <v>27000</v>
      </c>
      <c r="D176" s="58">
        <f>D178+D179+D180</f>
        <v>0</v>
      </c>
    </row>
    <row r="177" spans="1:4" s="11" customFormat="1" ht="11.25" customHeight="1">
      <c r="A177" s="54" t="s">
        <v>353</v>
      </c>
      <c r="B177" s="52">
        <v>18</v>
      </c>
      <c r="C177" s="52">
        <v>18</v>
      </c>
      <c r="D177" s="58"/>
    </row>
    <row r="178" spans="1:4" s="11" customFormat="1" ht="11.25" customHeight="1">
      <c r="A178" s="55" t="s">
        <v>101</v>
      </c>
      <c r="B178" s="52">
        <v>842</v>
      </c>
      <c r="C178" s="52">
        <v>842</v>
      </c>
      <c r="D178" s="53"/>
    </row>
    <row r="179" spans="1:4" s="11" customFormat="1" ht="11.25" customHeight="1">
      <c r="A179" s="55" t="s">
        <v>102</v>
      </c>
      <c r="B179" s="52">
        <v>544</v>
      </c>
      <c r="C179" s="52">
        <v>544</v>
      </c>
      <c r="D179" s="53"/>
    </row>
    <row r="180" spans="1:4" s="11" customFormat="1" ht="11.25" customHeight="1">
      <c r="A180" s="55" t="s">
        <v>103</v>
      </c>
      <c r="B180" s="52">
        <v>25596</v>
      </c>
      <c r="C180" s="52">
        <v>25596</v>
      </c>
      <c r="D180" s="53"/>
    </row>
    <row r="181" spans="1:4" s="11" customFormat="1" ht="11.25" customHeight="1">
      <c r="A181" s="54" t="s">
        <v>104</v>
      </c>
      <c r="B181" s="52">
        <f>B182</f>
        <v>37273</v>
      </c>
      <c r="C181" s="52">
        <f>C182</f>
        <v>37273</v>
      </c>
      <c r="D181" s="58">
        <f>D182</f>
        <v>0</v>
      </c>
    </row>
    <row r="182" spans="1:4" s="11" customFormat="1" ht="11.25" customHeight="1">
      <c r="A182" s="55" t="s">
        <v>104</v>
      </c>
      <c r="B182" s="52">
        <v>37273</v>
      </c>
      <c r="C182" s="52">
        <v>37273</v>
      </c>
      <c r="D182" s="53"/>
    </row>
    <row r="183" spans="1:4" s="11" customFormat="1" ht="11.25" customHeight="1">
      <c r="A183" s="61" t="s">
        <v>260</v>
      </c>
      <c r="B183" s="52">
        <f>B184+B188+B190+B192+B198+B197</f>
        <v>62798</v>
      </c>
      <c r="C183" s="52">
        <f>C184+C188+C190+C192+C198+C197</f>
        <v>62798</v>
      </c>
      <c r="D183" s="58">
        <f>D184+D188+D190+D192+D198+D197</f>
        <v>0</v>
      </c>
    </row>
    <row r="184" spans="1:4" s="11" customFormat="1" ht="11.25" customHeight="1">
      <c r="A184" s="54" t="s">
        <v>105</v>
      </c>
      <c r="B184" s="52">
        <f>B185+B186+B187</f>
        <v>11148</v>
      </c>
      <c r="C184" s="52">
        <f>C185+C186+C187</f>
        <v>11148</v>
      </c>
      <c r="D184" s="58">
        <f>D185+D186+D187</f>
        <v>0</v>
      </c>
    </row>
    <row r="185" spans="1:4" s="11" customFormat="1" ht="11.25" customHeight="1">
      <c r="A185" s="55" t="s">
        <v>13</v>
      </c>
      <c r="B185" s="52">
        <v>1595</v>
      </c>
      <c r="C185" s="52">
        <v>1595</v>
      </c>
      <c r="D185" s="53"/>
    </row>
    <row r="186" spans="1:4" s="11" customFormat="1" ht="11.25" customHeight="1">
      <c r="A186" s="55" t="s">
        <v>14</v>
      </c>
      <c r="B186" s="52">
        <v>14</v>
      </c>
      <c r="C186" s="52">
        <v>14</v>
      </c>
      <c r="D186" s="53"/>
    </row>
    <row r="187" spans="1:4" s="11" customFormat="1" ht="11.25" customHeight="1">
      <c r="A187" s="55" t="s">
        <v>106</v>
      </c>
      <c r="B187" s="52">
        <v>9539</v>
      </c>
      <c r="C187" s="52">
        <v>9539</v>
      </c>
      <c r="D187" s="53"/>
    </row>
    <row r="188" spans="1:4" s="11" customFormat="1" ht="11.25" customHeight="1">
      <c r="A188" s="54" t="s">
        <v>107</v>
      </c>
      <c r="B188" s="52">
        <f>B189</f>
        <v>1380</v>
      </c>
      <c r="C188" s="52">
        <f>C189</f>
        <v>1380</v>
      </c>
      <c r="D188" s="58">
        <f>D189</f>
        <v>0</v>
      </c>
    </row>
    <row r="189" spans="1:4" s="11" customFormat="1" ht="11.25" customHeight="1">
      <c r="A189" s="55" t="s">
        <v>108</v>
      </c>
      <c r="B189" s="52">
        <v>1380</v>
      </c>
      <c r="C189" s="52">
        <v>1380</v>
      </c>
      <c r="D189" s="53"/>
    </row>
    <row r="190" spans="1:4" s="11" customFormat="1" ht="11.25" customHeight="1">
      <c r="A190" s="54" t="s">
        <v>319</v>
      </c>
      <c r="B190" s="52">
        <f>B191</f>
        <v>0</v>
      </c>
      <c r="C190" s="52">
        <f>C191</f>
        <v>0</v>
      </c>
      <c r="D190" s="58">
        <f>D191</f>
        <v>0</v>
      </c>
    </row>
    <row r="191" spans="1:4" s="11" customFormat="1" ht="11.25" customHeight="1">
      <c r="A191" s="55" t="s">
        <v>320</v>
      </c>
      <c r="B191" s="52"/>
      <c r="C191" s="52"/>
      <c r="D191" s="53"/>
    </row>
    <row r="192" spans="1:4" s="11" customFormat="1" ht="11.25" customHeight="1">
      <c r="A192" s="54" t="s">
        <v>109</v>
      </c>
      <c r="B192" s="52">
        <f>B193+B194+B195+B196</f>
        <v>1718</v>
      </c>
      <c r="C192" s="52">
        <f>C193+C194+C195+C196</f>
        <v>1718</v>
      </c>
      <c r="D192" s="58">
        <f>D193+D194+D195+D196</f>
        <v>0</v>
      </c>
    </row>
    <row r="193" spans="1:4" s="11" customFormat="1" ht="11.25" customHeight="1">
      <c r="A193" s="55" t="s">
        <v>110</v>
      </c>
      <c r="B193" s="52">
        <v>217</v>
      </c>
      <c r="C193" s="52">
        <v>217</v>
      </c>
      <c r="D193" s="53"/>
    </row>
    <row r="194" spans="1:4" s="11" customFormat="1" ht="11.25" customHeight="1">
      <c r="A194" s="55" t="s">
        <v>111</v>
      </c>
      <c r="B194" s="52">
        <v>1072</v>
      </c>
      <c r="C194" s="52">
        <v>1072</v>
      </c>
      <c r="D194" s="53"/>
    </row>
    <row r="195" spans="1:4" s="11" customFormat="1" ht="11.25" customHeight="1">
      <c r="A195" s="55" t="s">
        <v>112</v>
      </c>
      <c r="B195" s="52">
        <v>393</v>
      </c>
      <c r="C195" s="52">
        <v>393</v>
      </c>
      <c r="D195" s="53"/>
    </row>
    <row r="196" spans="1:4" s="11" customFormat="1" ht="11.25" customHeight="1">
      <c r="A196" s="55" t="s">
        <v>113</v>
      </c>
      <c r="B196" s="52">
        <v>36</v>
      </c>
      <c r="C196" s="52">
        <v>36</v>
      </c>
      <c r="D196" s="53"/>
    </row>
    <row r="197" spans="1:4" s="11" customFormat="1" ht="11.25" customHeight="1">
      <c r="A197" s="54" t="s">
        <v>354</v>
      </c>
      <c r="B197" s="52">
        <v>38551</v>
      </c>
      <c r="C197" s="52">
        <v>38551</v>
      </c>
      <c r="D197" s="58"/>
    </row>
    <row r="198" spans="1:4" s="11" customFormat="1" ht="11.25" customHeight="1">
      <c r="A198" s="54" t="s">
        <v>114</v>
      </c>
      <c r="B198" s="52">
        <f>B199</f>
        <v>10001</v>
      </c>
      <c r="C198" s="52">
        <f>C199</f>
        <v>10001</v>
      </c>
      <c r="D198" s="58">
        <f>D199</f>
        <v>0</v>
      </c>
    </row>
    <row r="199" spans="1:4" s="11" customFormat="1" ht="11.25" customHeight="1">
      <c r="A199" s="55" t="s">
        <v>114</v>
      </c>
      <c r="B199" s="52">
        <v>10001</v>
      </c>
      <c r="C199" s="52">
        <v>10001</v>
      </c>
      <c r="D199" s="53"/>
    </row>
    <row r="200" spans="1:4" s="11" customFormat="1" ht="11.25" customHeight="1">
      <c r="A200" s="61" t="s">
        <v>261</v>
      </c>
      <c r="B200" s="52">
        <f>B201+B209+B213+B223+B226</f>
        <v>49363</v>
      </c>
      <c r="C200" s="52">
        <f>C201+C209+C213+C223+C226</f>
        <v>49363</v>
      </c>
      <c r="D200" s="58">
        <f>D201+D209+D213+D223+D226</f>
        <v>2267</v>
      </c>
    </row>
    <row r="201" spans="1:4" s="11" customFormat="1" ht="11.25" customHeight="1">
      <c r="A201" s="54" t="s">
        <v>115</v>
      </c>
      <c r="B201" s="52">
        <f>SUM(B202:B208)</f>
        <v>15899</v>
      </c>
      <c r="C201" s="52">
        <f>SUM(C202:C208)</f>
        <v>15899</v>
      </c>
      <c r="D201" s="58">
        <f>SUM(D202:D208)</f>
        <v>73</v>
      </c>
    </row>
    <row r="202" spans="1:4" s="11" customFormat="1" ht="11.25" customHeight="1">
      <c r="A202" s="55" t="s">
        <v>13</v>
      </c>
      <c r="B202" s="52">
        <v>1006</v>
      </c>
      <c r="C202" s="52">
        <v>1006</v>
      </c>
      <c r="D202" s="53"/>
    </row>
    <row r="203" spans="1:4" s="11" customFormat="1" ht="11.25" customHeight="1">
      <c r="A203" s="55" t="s">
        <v>14</v>
      </c>
      <c r="B203" s="52"/>
      <c r="C203" s="52"/>
      <c r="D203" s="53"/>
    </row>
    <row r="204" spans="1:4" s="11" customFormat="1" ht="11.25" customHeight="1">
      <c r="A204" s="55" t="s">
        <v>116</v>
      </c>
      <c r="B204" s="52">
        <v>1135</v>
      </c>
      <c r="C204" s="52">
        <v>1135</v>
      </c>
      <c r="D204" s="53"/>
    </row>
    <row r="205" spans="1:4" s="11" customFormat="1" ht="11.25" customHeight="1">
      <c r="A205" s="55" t="s">
        <v>355</v>
      </c>
      <c r="B205" s="52"/>
      <c r="C205" s="52"/>
      <c r="D205" s="53"/>
    </row>
    <row r="206" spans="1:4" s="11" customFormat="1" ht="11.25" customHeight="1">
      <c r="A206" s="55" t="s">
        <v>117</v>
      </c>
      <c r="B206" s="52">
        <v>1337</v>
      </c>
      <c r="C206" s="52">
        <v>1337</v>
      </c>
      <c r="D206" s="53"/>
    </row>
    <row r="207" spans="1:4" s="11" customFormat="1" ht="11.25" customHeight="1">
      <c r="A207" s="55" t="s">
        <v>389</v>
      </c>
      <c r="B207" s="52"/>
      <c r="C207" s="52"/>
      <c r="D207" s="53">
        <v>20</v>
      </c>
    </row>
    <row r="208" spans="1:4" s="11" customFormat="1" ht="11.25" customHeight="1">
      <c r="A208" s="55" t="s">
        <v>118</v>
      </c>
      <c r="B208" s="52">
        <v>12421</v>
      </c>
      <c r="C208" s="52">
        <v>12421</v>
      </c>
      <c r="D208" s="53">
        <v>53</v>
      </c>
    </row>
    <row r="209" spans="1:4" s="11" customFormat="1" ht="11.25" customHeight="1">
      <c r="A209" s="54" t="s">
        <v>119</v>
      </c>
      <c r="B209" s="52">
        <f>SUM(B210:B212)</f>
        <v>12991</v>
      </c>
      <c r="C209" s="52">
        <f>SUM(C210:C212)</f>
        <v>12991</v>
      </c>
      <c r="D209" s="58">
        <f>SUM(D210:D212)</f>
        <v>45</v>
      </c>
    </row>
    <row r="210" spans="1:4" s="11" customFormat="1" ht="11.25" customHeight="1">
      <c r="A210" s="55" t="s">
        <v>120</v>
      </c>
      <c r="B210" s="52">
        <v>7291</v>
      </c>
      <c r="C210" s="52">
        <v>7291</v>
      </c>
      <c r="D210" s="53">
        <v>45</v>
      </c>
    </row>
    <row r="211" spans="1:4" s="11" customFormat="1" ht="11.25" customHeight="1">
      <c r="A211" s="55" t="s">
        <v>121</v>
      </c>
      <c r="B211" s="52">
        <v>3300</v>
      </c>
      <c r="C211" s="52">
        <v>3300</v>
      </c>
      <c r="D211" s="53"/>
    </row>
    <row r="212" spans="1:4" s="11" customFormat="1" ht="11.25" customHeight="1">
      <c r="A212" s="55" t="s">
        <v>122</v>
      </c>
      <c r="B212" s="52">
        <v>2400</v>
      </c>
      <c r="C212" s="52">
        <v>2400</v>
      </c>
      <c r="D212" s="53"/>
    </row>
    <row r="213" spans="1:4" s="11" customFormat="1" ht="11.25" customHeight="1">
      <c r="A213" s="54" t="s">
        <v>123</v>
      </c>
      <c r="B213" s="52">
        <f>SUM(B214:B222)</f>
        <v>12309</v>
      </c>
      <c r="C213" s="52">
        <f>SUM(C214:C222)</f>
        <v>12309</v>
      </c>
      <c r="D213" s="58">
        <f>SUM(D214:D222)</f>
        <v>0</v>
      </c>
    </row>
    <row r="214" spans="1:4" s="11" customFormat="1" ht="11.25" customHeight="1">
      <c r="A214" s="55" t="s">
        <v>13</v>
      </c>
      <c r="B214" s="52">
        <v>393</v>
      </c>
      <c r="C214" s="52">
        <v>393</v>
      </c>
      <c r="D214" s="53"/>
    </row>
    <row r="215" spans="1:4" s="11" customFormat="1" ht="11.25" customHeight="1">
      <c r="A215" s="55" t="s">
        <v>14</v>
      </c>
      <c r="B215" s="52">
        <v>528</v>
      </c>
      <c r="C215" s="52">
        <v>528</v>
      </c>
      <c r="D215" s="53"/>
    </row>
    <row r="216" spans="1:4" s="11" customFormat="1" ht="11.25" customHeight="1">
      <c r="A216" s="55" t="s">
        <v>124</v>
      </c>
      <c r="B216" s="52">
        <v>1222</v>
      </c>
      <c r="C216" s="52">
        <v>1222</v>
      </c>
      <c r="D216" s="53"/>
    </row>
    <row r="217" spans="1:4" s="11" customFormat="1" ht="11.25" customHeight="1">
      <c r="A217" s="55" t="s">
        <v>356</v>
      </c>
      <c r="B217" s="52">
        <v>529</v>
      </c>
      <c r="C217" s="52">
        <v>529</v>
      </c>
      <c r="D217" s="53"/>
    </row>
    <row r="218" spans="1:4" s="11" customFormat="1" ht="11.25" customHeight="1">
      <c r="A218" s="55" t="s">
        <v>125</v>
      </c>
      <c r="B218" s="52">
        <v>133</v>
      </c>
      <c r="C218" s="52">
        <v>133</v>
      </c>
      <c r="D218" s="53"/>
    </row>
    <row r="219" spans="1:4" s="11" customFormat="1" ht="11.25" customHeight="1">
      <c r="A219" s="55" t="s">
        <v>126</v>
      </c>
      <c r="B219" s="52">
        <v>3200</v>
      </c>
      <c r="C219" s="52">
        <v>3200</v>
      </c>
      <c r="D219" s="53"/>
    </row>
    <row r="220" spans="1:4" s="11" customFormat="1" ht="11.25" customHeight="1">
      <c r="A220" s="55" t="s">
        <v>127</v>
      </c>
      <c r="B220" s="52">
        <v>1379</v>
      </c>
      <c r="C220" s="52">
        <v>1379</v>
      </c>
      <c r="D220" s="53"/>
    </row>
    <row r="221" spans="1:4" s="11" customFormat="1" ht="11.25" customHeight="1">
      <c r="A221" s="55" t="s">
        <v>357</v>
      </c>
      <c r="B221" s="52"/>
      <c r="C221" s="52"/>
      <c r="D221" s="53"/>
    </row>
    <row r="222" spans="1:4" s="11" customFormat="1" ht="11.25" customHeight="1">
      <c r="A222" s="55" t="s">
        <v>128</v>
      </c>
      <c r="B222" s="52">
        <v>4925</v>
      </c>
      <c r="C222" s="52">
        <v>4925</v>
      </c>
      <c r="D222" s="53"/>
    </row>
    <row r="223" spans="1:4" s="11" customFormat="1" ht="11.25" customHeight="1">
      <c r="A223" s="54" t="s">
        <v>289</v>
      </c>
      <c r="B223" s="52">
        <f>B224+B225</f>
        <v>2251</v>
      </c>
      <c r="C223" s="52">
        <f>C224+C225</f>
        <v>2251</v>
      </c>
      <c r="D223" s="58">
        <f>D225</f>
        <v>0</v>
      </c>
    </row>
    <row r="224" spans="1:4" s="11" customFormat="1" ht="11.25" customHeight="1">
      <c r="A224" s="54" t="s">
        <v>14</v>
      </c>
      <c r="B224" s="52">
        <v>47</v>
      </c>
      <c r="C224" s="52">
        <v>47</v>
      </c>
      <c r="D224" s="58"/>
    </row>
    <row r="225" spans="1:4" s="11" customFormat="1" ht="11.25" customHeight="1">
      <c r="A225" s="55" t="s">
        <v>129</v>
      </c>
      <c r="B225" s="52">
        <v>2204</v>
      </c>
      <c r="C225" s="52">
        <v>2204</v>
      </c>
      <c r="D225" s="53"/>
    </row>
    <row r="226" spans="1:4" s="11" customFormat="1" ht="11.25" customHeight="1">
      <c r="A226" s="54" t="s">
        <v>130</v>
      </c>
      <c r="B226" s="52">
        <f>SUM(B227:B229)</f>
        <v>5913</v>
      </c>
      <c r="C226" s="52">
        <f>SUM(C227:C229)</f>
        <v>5913</v>
      </c>
      <c r="D226" s="59">
        <f>SUM(D227:D229)</f>
        <v>2149</v>
      </c>
    </row>
    <row r="227" spans="1:4" s="11" customFormat="1" ht="11.25" customHeight="1">
      <c r="A227" s="55" t="s">
        <v>131</v>
      </c>
      <c r="B227" s="52">
        <v>913</v>
      </c>
      <c r="C227" s="52">
        <v>913</v>
      </c>
      <c r="D227" s="53"/>
    </row>
    <row r="228" spans="1:4" s="11" customFormat="1" ht="11.25" customHeight="1">
      <c r="A228" s="55" t="s">
        <v>321</v>
      </c>
      <c r="B228" s="52"/>
      <c r="C228" s="52"/>
      <c r="D228" s="53"/>
    </row>
    <row r="229" spans="1:4" s="11" customFormat="1" ht="11.25" customHeight="1">
      <c r="A229" s="55" t="s">
        <v>130</v>
      </c>
      <c r="B229" s="52">
        <v>5000</v>
      </c>
      <c r="C229" s="52">
        <v>5000</v>
      </c>
      <c r="D229" s="53">
        <v>2149</v>
      </c>
    </row>
    <row r="230" spans="1:4" s="11" customFormat="1" ht="11.25" customHeight="1">
      <c r="A230" s="61" t="s">
        <v>262</v>
      </c>
      <c r="B230" s="52">
        <f>B231+B240+B247+B249+B256+B260+B267+B272+B277+B287+B290+B293+B296+B299+B301+B284</f>
        <v>290214</v>
      </c>
      <c r="C230" s="52">
        <f>C231+C240+C247+C249+C256+C260+C267+C272+C277+C287+C290+C293+C296+C299+C301+C284</f>
        <v>334345</v>
      </c>
      <c r="D230" s="58">
        <f>D231+D240+D247+D249+D256+D260+D267+D272+D277+D287+D290+D293+D296+D299+D301+D284</f>
        <v>160693</v>
      </c>
    </row>
    <row r="231" spans="1:4" s="11" customFormat="1" ht="11.25" customHeight="1">
      <c r="A231" s="54" t="s">
        <v>132</v>
      </c>
      <c r="B231" s="52">
        <f>SUM(B232:B239)</f>
        <v>13720</v>
      </c>
      <c r="C231" s="52">
        <f>SUM(C232:C239)</f>
        <v>13720</v>
      </c>
      <c r="D231" s="58">
        <f>SUM(D232:D239)</f>
        <v>213</v>
      </c>
    </row>
    <row r="232" spans="1:4" s="11" customFormat="1" ht="11.25" customHeight="1">
      <c r="A232" s="55" t="s">
        <v>13</v>
      </c>
      <c r="B232" s="52">
        <v>7462</v>
      </c>
      <c r="C232" s="52">
        <v>7462</v>
      </c>
      <c r="D232" s="53"/>
    </row>
    <row r="233" spans="1:4" s="11" customFormat="1" ht="11.25" customHeight="1">
      <c r="A233" s="55" t="s">
        <v>14</v>
      </c>
      <c r="B233" s="52">
        <v>167</v>
      </c>
      <c r="C233" s="52">
        <v>167</v>
      </c>
      <c r="D233" s="53"/>
    </row>
    <row r="234" spans="1:4" s="11" customFormat="1" ht="11.25" customHeight="1">
      <c r="A234" s="55" t="s">
        <v>133</v>
      </c>
      <c r="B234" s="52">
        <v>837</v>
      </c>
      <c r="C234" s="52">
        <v>837</v>
      </c>
      <c r="D234" s="53"/>
    </row>
    <row r="235" spans="1:4" s="11" customFormat="1" ht="11.25" customHeight="1">
      <c r="A235" s="55" t="s">
        <v>134</v>
      </c>
      <c r="B235" s="52">
        <v>175</v>
      </c>
      <c r="C235" s="52">
        <v>175</v>
      </c>
      <c r="D235" s="53">
        <v>70</v>
      </c>
    </row>
    <row r="236" spans="1:4" s="11" customFormat="1" ht="11.25" customHeight="1">
      <c r="A236" s="55" t="s">
        <v>135</v>
      </c>
      <c r="B236" s="52">
        <v>5</v>
      </c>
      <c r="C236" s="52">
        <v>5</v>
      </c>
      <c r="D236" s="53"/>
    </row>
    <row r="237" spans="1:4" s="11" customFormat="1" ht="11.25" customHeight="1">
      <c r="A237" s="55" t="s">
        <v>136</v>
      </c>
      <c r="B237" s="52">
        <v>986</v>
      </c>
      <c r="C237" s="52">
        <v>986</v>
      </c>
      <c r="D237" s="53">
        <v>143</v>
      </c>
    </row>
    <row r="238" spans="1:4" s="11" customFormat="1" ht="11.25" customHeight="1">
      <c r="A238" s="55" t="s">
        <v>137</v>
      </c>
      <c r="B238" s="52">
        <v>2287</v>
      </c>
      <c r="C238" s="52">
        <v>2287</v>
      </c>
      <c r="D238" s="53"/>
    </row>
    <row r="239" spans="1:4" s="11" customFormat="1" ht="11.25" customHeight="1">
      <c r="A239" s="55" t="s">
        <v>138</v>
      </c>
      <c r="B239" s="52">
        <v>1801</v>
      </c>
      <c r="C239" s="52">
        <v>1801</v>
      </c>
      <c r="D239" s="53"/>
    </row>
    <row r="240" spans="1:4" s="11" customFormat="1" ht="11.25" customHeight="1">
      <c r="A240" s="54" t="s">
        <v>139</v>
      </c>
      <c r="B240" s="52">
        <f>SUM(B241:B246)</f>
        <v>58994</v>
      </c>
      <c r="C240" s="52">
        <f>SUM(C241:C246)</f>
        <v>58994</v>
      </c>
      <c r="D240" s="58">
        <f>SUM(D241:D246)</f>
        <v>0</v>
      </c>
    </row>
    <row r="241" spans="1:4" s="11" customFormat="1" ht="11.25" customHeight="1">
      <c r="A241" s="55" t="s">
        <v>13</v>
      </c>
      <c r="B241" s="52">
        <v>1837</v>
      </c>
      <c r="C241" s="52">
        <v>1837</v>
      </c>
      <c r="D241" s="53"/>
    </row>
    <row r="242" spans="1:4" s="11" customFormat="1" ht="11.25" customHeight="1">
      <c r="A242" s="55" t="s">
        <v>14</v>
      </c>
      <c r="B242" s="52">
        <v>908</v>
      </c>
      <c r="C242" s="52">
        <v>908</v>
      </c>
      <c r="D242" s="53"/>
    </row>
    <row r="243" spans="1:4" s="11" customFormat="1" ht="11.25" customHeight="1">
      <c r="A243" s="55" t="s">
        <v>140</v>
      </c>
      <c r="B243" s="52">
        <v>840</v>
      </c>
      <c r="C243" s="52">
        <v>840</v>
      </c>
      <c r="D243" s="53"/>
    </row>
    <row r="244" spans="1:4" s="11" customFormat="1" ht="11.25" customHeight="1">
      <c r="A244" s="55" t="s">
        <v>141</v>
      </c>
      <c r="B244" s="52">
        <v>35</v>
      </c>
      <c r="C244" s="52">
        <v>35</v>
      </c>
      <c r="D244" s="53"/>
    </row>
    <row r="245" spans="1:4" s="11" customFormat="1" ht="11.25" customHeight="1">
      <c r="A245" s="55" t="s">
        <v>142</v>
      </c>
      <c r="B245" s="52">
        <v>53546</v>
      </c>
      <c r="C245" s="52">
        <v>53546</v>
      </c>
      <c r="D245" s="53"/>
    </row>
    <row r="246" spans="1:4" s="11" customFormat="1" ht="11.25" customHeight="1">
      <c r="A246" s="55" t="s">
        <v>143</v>
      </c>
      <c r="B246" s="52">
        <v>1828</v>
      </c>
      <c r="C246" s="52">
        <v>1828</v>
      </c>
      <c r="D246" s="53"/>
    </row>
    <row r="247" spans="1:4" s="11" customFormat="1" ht="11.25" customHeight="1">
      <c r="A247" s="54" t="s">
        <v>358</v>
      </c>
      <c r="B247" s="52">
        <f>B248</f>
        <v>0</v>
      </c>
      <c r="C247" s="52">
        <f>C248</f>
        <v>0</v>
      </c>
      <c r="D247" s="58">
        <f>D248</f>
        <v>0</v>
      </c>
    </row>
    <row r="248" spans="1:4" s="11" customFormat="1" ht="11.25" customHeight="1">
      <c r="A248" s="55" t="s">
        <v>359</v>
      </c>
      <c r="B248" s="52"/>
      <c r="C248" s="52"/>
      <c r="D248" s="53"/>
    </row>
    <row r="249" spans="1:4" s="11" customFormat="1" ht="11.25" customHeight="1">
      <c r="A249" s="54" t="s">
        <v>144</v>
      </c>
      <c r="B249" s="52">
        <f>SUM(B250:B255)</f>
        <v>106195</v>
      </c>
      <c r="C249" s="52">
        <f>SUM(C250:C255)</f>
        <v>106195</v>
      </c>
      <c r="D249" s="58">
        <f>SUM(D250:D254)</f>
        <v>0</v>
      </c>
    </row>
    <row r="250" spans="1:4" s="11" customFormat="1" ht="11.25" customHeight="1">
      <c r="A250" s="55" t="s">
        <v>145</v>
      </c>
      <c r="B250" s="52">
        <v>9059</v>
      </c>
      <c r="C250" s="52">
        <v>9059</v>
      </c>
      <c r="D250" s="53"/>
    </row>
    <row r="251" spans="1:4" s="11" customFormat="1" ht="11.25" customHeight="1">
      <c r="A251" s="55" t="s">
        <v>146</v>
      </c>
      <c r="B251" s="52">
        <v>16597</v>
      </c>
      <c r="C251" s="52">
        <v>16597</v>
      </c>
      <c r="D251" s="53"/>
    </row>
    <row r="252" spans="1:4" s="11" customFormat="1" ht="11.25" customHeight="1">
      <c r="A252" s="55" t="s">
        <v>147</v>
      </c>
      <c r="B252" s="52">
        <v>53</v>
      </c>
      <c r="C252" s="52">
        <v>53</v>
      </c>
      <c r="D252" s="53"/>
    </row>
    <row r="253" spans="1:4" s="11" customFormat="1" ht="11.25" customHeight="1">
      <c r="A253" s="55" t="s">
        <v>360</v>
      </c>
      <c r="B253" s="52">
        <v>57681</v>
      </c>
      <c r="C253" s="52">
        <v>57681</v>
      </c>
      <c r="D253" s="53"/>
    </row>
    <row r="254" spans="1:4" s="11" customFormat="1" ht="11.25" customHeight="1">
      <c r="A254" s="55" t="s">
        <v>361</v>
      </c>
      <c r="B254" s="52">
        <v>22733</v>
      </c>
      <c r="C254" s="52">
        <v>22733</v>
      </c>
      <c r="D254" s="53"/>
    </row>
    <row r="255" spans="1:4" s="11" customFormat="1" ht="11.25" customHeight="1">
      <c r="A255" s="55" t="s">
        <v>362</v>
      </c>
      <c r="B255" s="52">
        <v>72</v>
      </c>
      <c r="C255" s="52">
        <v>72</v>
      </c>
      <c r="D255" s="58"/>
    </row>
    <row r="256" spans="1:4" s="11" customFormat="1" ht="11.25" customHeight="1">
      <c r="A256" s="54" t="s">
        <v>148</v>
      </c>
      <c r="B256" s="52">
        <f>SUM(B257:B259)</f>
        <v>11723</v>
      </c>
      <c r="C256" s="52">
        <f>SUM(C257:C259)</f>
        <v>11723</v>
      </c>
      <c r="D256" s="58">
        <f>SUM(D257:D259)</f>
        <v>775</v>
      </c>
    </row>
    <row r="257" spans="1:4" s="11" customFormat="1" ht="11.25" customHeight="1">
      <c r="A257" s="55" t="s">
        <v>363</v>
      </c>
      <c r="B257" s="52">
        <v>100</v>
      </c>
      <c r="C257" s="52">
        <v>100</v>
      </c>
      <c r="D257" s="53"/>
    </row>
    <row r="258" spans="1:4" s="11" customFormat="1" ht="11.25" customHeight="1">
      <c r="A258" s="55" t="s">
        <v>390</v>
      </c>
      <c r="B258" s="52">
        <v>90</v>
      </c>
      <c r="C258" s="52">
        <v>90</v>
      </c>
      <c r="D258" s="53">
        <v>775</v>
      </c>
    </row>
    <row r="259" spans="1:4" s="11" customFormat="1" ht="11.25" customHeight="1">
      <c r="A259" s="55" t="s">
        <v>149</v>
      </c>
      <c r="B259" s="52">
        <v>11533</v>
      </c>
      <c r="C259" s="52">
        <v>11533</v>
      </c>
      <c r="D259" s="53"/>
    </row>
    <row r="260" spans="1:4" s="11" customFormat="1" ht="11.25" customHeight="1">
      <c r="A260" s="54" t="s">
        <v>150</v>
      </c>
      <c r="B260" s="52">
        <f>SUM(B261:B266)</f>
        <v>13832</v>
      </c>
      <c r="C260" s="52">
        <f>SUM(C261:C266)</f>
        <v>13832</v>
      </c>
      <c r="D260" s="58">
        <f>SUM(D261:D266)</f>
        <v>1453</v>
      </c>
    </row>
    <row r="261" spans="1:4" s="11" customFormat="1" ht="11.25" customHeight="1">
      <c r="A261" s="55" t="s">
        <v>151</v>
      </c>
      <c r="B261" s="52">
        <v>8800</v>
      </c>
      <c r="C261" s="52">
        <v>8800</v>
      </c>
      <c r="D261" s="53"/>
    </row>
    <row r="262" spans="1:4" s="11" customFormat="1" ht="11.25" customHeight="1">
      <c r="A262" s="55" t="s">
        <v>152</v>
      </c>
      <c r="B262" s="52">
        <v>2400</v>
      </c>
      <c r="C262" s="52">
        <v>2400</v>
      </c>
      <c r="D262" s="53"/>
    </row>
    <row r="263" spans="1:4" s="11" customFormat="1" ht="11.25" customHeight="1">
      <c r="A263" s="55" t="s">
        <v>153</v>
      </c>
      <c r="B263" s="52">
        <v>300</v>
      </c>
      <c r="C263" s="52">
        <v>300</v>
      </c>
      <c r="D263" s="53"/>
    </row>
    <row r="264" spans="1:4" s="11" customFormat="1" ht="11.25" customHeight="1">
      <c r="A264" s="55" t="s">
        <v>364</v>
      </c>
      <c r="B264" s="52">
        <v>45</v>
      </c>
      <c r="C264" s="52">
        <v>45</v>
      </c>
      <c r="D264" s="53"/>
    </row>
    <row r="265" spans="1:4" s="11" customFormat="1" ht="11.25" customHeight="1">
      <c r="A265" s="55" t="s">
        <v>154</v>
      </c>
      <c r="B265" s="52">
        <v>1800</v>
      </c>
      <c r="C265" s="52">
        <v>1800</v>
      </c>
      <c r="D265" s="53"/>
    </row>
    <row r="266" spans="1:4" s="11" customFormat="1" ht="11.25" customHeight="1">
      <c r="A266" s="55" t="s">
        <v>155</v>
      </c>
      <c r="B266" s="52">
        <v>487</v>
      </c>
      <c r="C266" s="52">
        <v>487</v>
      </c>
      <c r="D266" s="53">
        <v>1453</v>
      </c>
    </row>
    <row r="267" spans="1:4" s="11" customFormat="1" ht="11.25" customHeight="1">
      <c r="A267" s="54" t="s">
        <v>156</v>
      </c>
      <c r="B267" s="52">
        <f>SUM(B268:B271)</f>
        <v>11335</v>
      </c>
      <c r="C267" s="52">
        <f>SUM(C268:C271)</f>
        <v>11335</v>
      </c>
      <c r="D267" s="58">
        <f>SUM(D268:D271)</f>
        <v>151480</v>
      </c>
    </row>
    <row r="268" spans="1:4" s="11" customFormat="1" ht="11.25" customHeight="1">
      <c r="A268" s="55" t="s">
        <v>157</v>
      </c>
      <c r="B268" s="52">
        <v>1900</v>
      </c>
      <c r="C268" s="52">
        <v>1900</v>
      </c>
      <c r="D268" s="53"/>
    </row>
    <row r="269" spans="1:4" s="11" customFormat="1" ht="11.25" customHeight="1">
      <c r="A269" s="55" t="s">
        <v>158</v>
      </c>
      <c r="B269" s="52"/>
      <c r="C269" s="52"/>
      <c r="D269" s="53">
        <v>151480</v>
      </c>
    </row>
    <row r="270" spans="1:4" s="11" customFormat="1" ht="11.25" customHeight="1">
      <c r="A270" s="55" t="s">
        <v>159</v>
      </c>
      <c r="B270" s="52">
        <v>9435</v>
      </c>
      <c r="C270" s="52">
        <v>9435</v>
      </c>
      <c r="D270" s="53"/>
    </row>
    <row r="271" spans="1:4" s="11" customFormat="1" ht="11.25" customHeight="1">
      <c r="A271" s="55" t="s">
        <v>322</v>
      </c>
      <c r="B271" s="52"/>
      <c r="C271" s="52"/>
      <c r="D271" s="53"/>
    </row>
    <row r="272" spans="1:4" s="11" customFormat="1" ht="11.25" customHeight="1">
      <c r="A272" s="54" t="s">
        <v>160</v>
      </c>
      <c r="B272" s="52">
        <f>SUM(B273:B276)</f>
        <v>6148</v>
      </c>
      <c r="C272" s="52">
        <f>SUM(C273:C276)</f>
        <v>6148</v>
      </c>
      <c r="D272" s="58">
        <f>SUM(D273:D276)</f>
        <v>4047</v>
      </c>
    </row>
    <row r="273" spans="1:4" s="11" customFormat="1" ht="11.25" customHeight="1">
      <c r="A273" s="55" t="s">
        <v>161</v>
      </c>
      <c r="B273" s="52">
        <v>255</v>
      </c>
      <c r="C273" s="52">
        <v>255</v>
      </c>
      <c r="D273" s="53"/>
    </row>
    <row r="274" spans="1:4" s="11" customFormat="1" ht="11.25" customHeight="1">
      <c r="A274" s="55" t="s">
        <v>162</v>
      </c>
      <c r="B274" s="52">
        <v>5611</v>
      </c>
      <c r="C274" s="52">
        <v>5611</v>
      </c>
      <c r="D274" s="53">
        <f>4809-905</f>
        <v>3904</v>
      </c>
    </row>
    <row r="275" spans="1:4" s="11" customFormat="1" ht="11.25" customHeight="1">
      <c r="A275" s="55" t="s">
        <v>365</v>
      </c>
      <c r="B275" s="52"/>
      <c r="C275" s="52"/>
      <c r="D275" s="53">
        <v>143</v>
      </c>
    </row>
    <row r="276" spans="1:4" s="11" customFormat="1" ht="11.25" customHeight="1">
      <c r="A276" s="55" t="s">
        <v>163</v>
      </c>
      <c r="B276" s="52">
        <v>282</v>
      </c>
      <c r="C276" s="52">
        <v>282</v>
      </c>
      <c r="D276" s="53"/>
    </row>
    <row r="277" spans="1:4" s="11" customFormat="1" ht="11.25" customHeight="1">
      <c r="A277" s="54" t="s">
        <v>164</v>
      </c>
      <c r="B277" s="52">
        <f>SUM(B278:B283)</f>
        <v>18176</v>
      </c>
      <c r="C277" s="52">
        <f>SUM(C278:C283)</f>
        <v>18176</v>
      </c>
      <c r="D277" s="59">
        <f>SUM(D278:D283)</f>
        <v>829</v>
      </c>
    </row>
    <row r="278" spans="1:4" s="11" customFormat="1" ht="11.25" customHeight="1">
      <c r="A278" s="55" t="s">
        <v>13</v>
      </c>
      <c r="B278" s="52">
        <v>758</v>
      </c>
      <c r="C278" s="52">
        <v>758</v>
      </c>
      <c r="D278" s="53"/>
    </row>
    <row r="279" spans="1:4" s="11" customFormat="1" ht="11.25" customHeight="1">
      <c r="A279" s="55" t="s">
        <v>14</v>
      </c>
      <c r="B279" s="52">
        <v>144</v>
      </c>
      <c r="C279" s="52">
        <v>144</v>
      </c>
      <c r="D279" s="53"/>
    </row>
    <row r="280" spans="1:4" s="11" customFormat="1" ht="11.25" customHeight="1">
      <c r="A280" s="55" t="s">
        <v>165</v>
      </c>
      <c r="B280" s="52">
        <v>1201</v>
      </c>
      <c r="C280" s="52">
        <v>1201</v>
      </c>
      <c r="D280" s="53"/>
    </row>
    <row r="281" spans="1:4" s="11" customFormat="1" ht="11.25" customHeight="1">
      <c r="A281" s="55" t="s">
        <v>251</v>
      </c>
      <c r="B281" s="52">
        <v>4863</v>
      </c>
      <c r="C281" s="52">
        <v>4863</v>
      </c>
      <c r="D281" s="53"/>
    </row>
    <row r="282" spans="1:4" s="11" customFormat="1" ht="11.25" customHeight="1">
      <c r="A282" s="55" t="s">
        <v>166</v>
      </c>
      <c r="B282" s="52">
        <v>38</v>
      </c>
      <c r="C282" s="52">
        <v>38</v>
      </c>
      <c r="D282" s="53"/>
    </row>
    <row r="283" spans="1:4" s="11" customFormat="1" ht="11.25" customHeight="1">
      <c r="A283" s="55" t="s">
        <v>167</v>
      </c>
      <c r="B283" s="52">
        <v>11172</v>
      </c>
      <c r="C283" s="52">
        <v>11172</v>
      </c>
      <c r="D283" s="53">
        <v>829</v>
      </c>
    </row>
    <row r="284" spans="1:4" s="11" customFormat="1" ht="11.25" customHeight="1">
      <c r="A284" s="54" t="s">
        <v>168</v>
      </c>
      <c r="B284" s="52">
        <f>B286</f>
        <v>85</v>
      </c>
      <c r="C284" s="52">
        <f>C286</f>
        <v>85</v>
      </c>
      <c r="D284" s="58">
        <f>D286</f>
        <v>0</v>
      </c>
    </row>
    <row r="285" spans="1:4" s="11" customFormat="1" ht="11.25" customHeight="1">
      <c r="A285" s="54" t="s">
        <v>366</v>
      </c>
      <c r="B285" s="52"/>
      <c r="C285" s="52"/>
      <c r="D285" s="58"/>
    </row>
    <row r="286" spans="1:4" s="11" customFormat="1" ht="11.25" customHeight="1">
      <c r="A286" s="55" t="s">
        <v>169</v>
      </c>
      <c r="B286" s="52">
        <v>85</v>
      </c>
      <c r="C286" s="52">
        <v>85</v>
      </c>
      <c r="D286" s="53"/>
    </row>
    <row r="287" spans="1:4" s="11" customFormat="1" ht="11.25" customHeight="1">
      <c r="A287" s="54" t="s">
        <v>170</v>
      </c>
      <c r="B287" s="52">
        <f>B288+B289</f>
        <v>355</v>
      </c>
      <c r="C287" s="52">
        <f>C288+C289</f>
        <v>355</v>
      </c>
      <c r="D287" s="58">
        <f>D288+D289</f>
        <v>0</v>
      </c>
    </row>
    <row r="288" spans="1:4" s="11" customFormat="1" ht="11.25" customHeight="1">
      <c r="A288" s="55" t="s">
        <v>13</v>
      </c>
      <c r="B288" s="52">
        <v>307</v>
      </c>
      <c r="C288" s="52">
        <v>307</v>
      </c>
      <c r="D288" s="53"/>
    </row>
    <row r="289" spans="1:4" s="11" customFormat="1" ht="11.25" customHeight="1">
      <c r="A289" s="55" t="s">
        <v>391</v>
      </c>
      <c r="B289" s="52">
        <v>48</v>
      </c>
      <c r="C289" s="52">
        <v>48</v>
      </c>
      <c r="D289" s="53"/>
    </row>
    <row r="290" spans="1:4" s="11" customFormat="1" ht="11.25" customHeight="1">
      <c r="A290" s="54" t="s">
        <v>290</v>
      </c>
      <c r="B290" s="52">
        <f>B291+B292</f>
        <v>10118</v>
      </c>
      <c r="C290" s="52">
        <f>C291+C292</f>
        <v>10118</v>
      </c>
      <c r="D290" s="58">
        <f>D291+D292</f>
        <v>0</v>
      </c>
    </row>
    <row r="291" spans="1:4" s="11" customFormat="1" ht="11.25" customHeight="1">
      <c r="A291" s="55" t="s">
        <v>291</v>
      </c>
      <c r="B291" s="52">
        <v>9850</v>
      </c>
      <c r="C291" s="52">
        <v>9850</v>
      </c>
      <c r="D291" s="53"/>
    </row>
    <row r="292" spans="1:4" s="11" customFormat="1" ht="11.25" customHeight="1">
      <c r="A292" s="55" t="s">
        <v>292</v>
      </c>
      <c r="B292" s="52">
        <v>268</v>
      </c>
      <c r="C292" s="52">
        <v>268</v>
      </c>
      <c r="D292" s="53"/>
    </row>
    <row r="293" spans="1:4" s="11" customFormat="1" ht="11.25" customHeight="1">
      <c r="A293" s="54" t="s">
        <v>293</v>
      </c>
      <c r="B293" s="52">
        <f>B294+B295</f>
        <v>330</v>
      </c>
      <c r="C293" s="52">
        <f>C294+C295</f>
        <v>330</v>
      </c>
      <c r="D293" s="58">
        <f>D294+D295</f>
        <v>447</v>
      </c>
    </row>
    <row r="294" spans="1:4" s="11" customFormat="1" ht="11.25" customHeight="1">
      <c r="A294" s="55" t="s">
        <v>294</v>
      </c>
      <c r="B294" s="52">
        <v>180</v>
      </c>
      <c r="C294" s="52">
        <v>180</v>
      </c>
      <c r="D294" s="53">
        <v>447</v>
      </c>
    </row>
    <row r="295" spans="1:4" s="11" customFormat="1" ht="11.25" customHeight="1">
      <c r="A295" s="55" t="s">
        <v>295</v>
      </c>
      <c r="B295" s="52">
        <v>150</v>
      </c>
      <c r="C295" s="52">
        <v>150</v>
      </c>
      <c r="D295" s="53"/>
    </row>
    <row r="296" spans="1:4" s="11" customFormat="1" ht="11.25" customHeight="1">
      <c r="A296" s="54" t="s">
        <v>252</v>
      </c>
      <c r="B296" s="52">
        <f>SUM(B297:B298)</f>
        <v>185</v>
      </c>
      <c r="C296" s="52">
        <f>SUM(C297:C298)</f>
        <v>185</v>
      </c>
      <c r="D296" s="58">
        <f>SUM(D297:D298)</f>
        <v>0</v>
      </c>
    </row>
    <row r="297" spans="1:4" s="11" customFormat="1" ht="11.25" customHeight="1">
      <c r="A297" s="55" t="s">
        <v>296</v>
      </c>
      <c r="B297" s="52">
        <v>185</v>
      </c>
      <c r="C297" s="52">
        <v>185</v>
      </c>
      <c r="D297" s="53"/>
    </row>
    <row r="298" spans="1:4" s="11" customFormat="1" ht="11.25" customHeight="1">
      <c r="A298" s="55" t="s">
        <v>297</v>
      </c>
      <c r="B298" s="52"/>
      <c r="C298" s="52"/>
      <c r="D298" s="53"/>
    </row>
    <row r="299" spans="1:4" s="11" customFormat="1" ht="11.25" customHeight="1">
      <c r="A299" s="54" t="s">
        <v>392</v>
      </c>
      <c r="B299" s="52">
        <f>B300</f>
        <v>36087</v>
      </c>
      <c r="C299" s="52">
        <f>C300</f>
        <v>80218</v>
      </c>
      <c r="D299" s="58">
        <f>D300</f>
        <v>1449</v>
      </c>
    </row>
    <row r="300" spans="1:4" s="11" customFormat="1" ht="11.25" customHeight="1">
      <c r="A300" s="55" t="s">
        <v>367</v>
      </c>
      <c r="B300" s="52">
        <v>36087</v>
      </c>
      <c r="C300" s="52">
        <f>36087+44131</f>
        <v>80218</v>
      </c>
      <c r="D300" s="53">
        <v>1449</v>
      </c>
    </row>
    <row r="301" spans="1:4" s="11" customFormat="1" ht="11.25" customHeight="1">
      <c r="A301" s="54" t="s">
        <v>171</v>
      </c>
      <c r="B301" s="52">
        <f>B302</f>
        <v>2931</v>
      </c>
      <c r="C301" s="52">
        <f>C302</f>
        <v>2931</v>
      </c>
      <c r="D301" s="58">
        <f>D302</f>
        <v>0</v>
      </c>
    </row>
    <row r="302" spans="1:4" s="11" customFormat="1" ht="11.25" customHeight="1">
      <c r="A302" s="55" t="s">
        <v>171</v>
      </c>
      <c r="B302" s="52">
        <v>2931</v>
      </c>
      <c r="C302" s="52">
        <v>2931</v>
      </c>
      <c r="D302" s="53"/>
    </row>
    <row r="303" spans="1:4" s="11" customFormat="1" ht="11.25" customHeight="1">
      <c r="A303" s="61" t="s">
        <v>263</v>
      </c>
      <c r="B303" s="52">
        <f>B304+B308+B313+B316+B334+B325+B327+B331+B348+B337+B342+B345</f>
        <v>111725</v>
      </c>
      <c r="C303" s="52">
        <f>C304+C308+C313+C316+C334+C325+C327+C331+C348+C337+C342+C345</f>
        <v>111725</v>
      </c>
      <c r="D303" s="58">
        <f>D304+D308+D313+D316+D334+D325+D327+D331+D348+D337+D342+D345</f>
        <v>5876</v>
      </c>
    </row>
    <row r="304" spans="1:4" s="11" customFormat="1" ht="11.25" customHeight="1">
      <c r="A304" s="54" t="s">
        <v>298</v>
      </c>
      <c r="B304" s="52">
        <f>B305+B306+B307</f>
        <v>5008</v>
      </c>
      <c r="C304" s="52">
        <f>C305+C306+C307</f>
        <v>5008</v>
      </c>
      <c r="D304" s="59">
        <f>D305+D306+D307</f>
        <v>0</v>
      </c>
    </row>
    <row r="305" spans="1:4" s="11" customFormat="1" ht="11.25" customHeight="1">
      <c r="A305" s="55" t="s">
        <v>13</v>
      </c>
      <c r="B305" s="52">
        <v>1503</v>
      </c>
      <c r="C305" s="52">
        <v>1503</v>
      </c>
      <c r="D305" s="53"/>
    </row>
    <row r="306" spans="1:4" s="11" customFormat="1" ht="11.25" customHeight="1">
      <c r="A306" s="55" t="s">
        <v>14</v>
      </c>
      <c r="B306" s="52">
        <v>3271</v>
      </c>
      <c r="C306" s="52">
        <v>3271</v>
      </c>
      <c r="D306" s="53"/>
    </row>
    <row r="307" spans="1:4" s="11" customFormat="1" ht="11.25" customHeight="1">
      <c r="A307" s="55" t="s">
        <v>368</v>
      </c>
      <c r="B307" s="52">
        <v>234</v>
      </c>
      <c r="C307" s="52">
        <v>234</v>
      </c>
      <c r="D307" s="58"/>
    </row>
    <row r="308" spans="1:4" s="11" customFormat="1" ht="11.25" customHeight="1">
      <c r="A308" s="54" t="s">
        <v>172</v>
      </c>
      <c r="B308" s="52">
        <f>SUM(B309:B312)</f>
        <v>11009</v>
      </c>
      <c r="C308" s="52">
        <f>SUM(C309:C312)</f>
        <v>11009</v>
      </c>
      <c r="D308" s="58">
        <f>SUM(D309:D312)</f>
        <v>540</v>
      </c>
    </row>
    <row r="309" spans="1:4" s="11" customFormat="1" ht="11.25" customHeight="1">
      <c r="A309" s="55" t="s">
        <v>173</v>
      </c>
      <c r="B309" s="52">
        <v>7952</v>
      </c>
      <c r="C309" s="52">
        <v>7952</v>
      </c>
      <c r="D309" s="53"/>
    </row>
    <row r="310" spans="1:4" s="11" customFormat="1" ht="11.25" customHeight="1">
      <c r="A310" s="55" t="s">
        <v>174</v>
      </c>
      <c r="B310" s="52">
        <v>415</v>
      </c>
      <c r="C310" s="52">
        <v>415</v>
      </c>
      <c r="D310" s="53"/>
    </row>
    <row r="311" spans="1:4" s="11" customFormat="1" ht="11.25" customHeight="1">
      <c r="A311" s="55" t="s">
        <v>369</v>
      </c>
      <c r="B311" s="52"/>
      <c r="C311" s="52"/>
      <c r="D311" s="53"/>
    </row>
    <row r="312" spans="1:4" s="11" customFormat="1" ht="11.25" customHeight="1">
      <c r="A312" s="55" t="s">
        <v>299</v>
      </c>
      <c r="B312" s="52">
        <v>2642</v>
      </c>
      <c r="C312" s="52">
        <v>2642</v>
      </c>
      <c r="D312" s="53">
        <v>540</v>
      </c>
    </row>
    <row r="313" spans="1:4" s="11" customFormat="1" ht="11.25" customHeight="1">
      <c r="A313" s="54" t="s">
        <v>175</v>
      </c>
      <c r="B313" s="52">
        <f>SUM(B314:B315)</f>
        <v>18736</v>
      </c>
      <c r="C313" s="52">
        <f>SUM(C314:C315)</f>
        <v>18736</v>
      </c>
      <c r="D313" s="58">
        <f>SUM(D314:D315)</f>
        <v>108</v>
      </c>
    </row>
    <row r="314" spans="1:4" s="11" customFormat="1" ht="11.25" customHeight="1">
      <c r="A314" s="55" t="s">
        <v>176</v>
      </c>
      <c r="B314" s="52">
        <v>17858</v>
      </c>
      <c r="C314" s="52">
        <v>17858</v>
      </c>
      <c r="D314" s="53"/>
    </row>
    <row r="315" spans="1:4" s="11" customFormat="1" ht="11.25" customHeight="1">
      <c r="A315" s="55" t="s">
        <v>177</v>
      </c>
      <c r="B315" s="52">
        <v>878</v>
      </c>
      <c r="C315" s="52">
        <v>878</v>
      </c>
      <c r="D315" s="53">
        <v>108</v>
      </c>
    </row>
    <row r="316" spans="1:4" s="11" customFormat="1" ht="11.25" customHeight="1">
      <c r="A316" s="54" t="s">
        <v>178</v>
      </c>
      <c r="B316" s="52">
        <f>SUM(B317:B324)</f>
        <v>32215</v>
      </c>
      <c r="C316" s="52">
        <f>SUM(C317:C324)</f>
        <v>32215</v>
      </c>
      <c r="D316" s="58">
        <f>SUM(D317:D324)</f>
        <v>3937</v>
      </c>
    </row>
    <row r="317" spans="1:4" s="11" customFormat="1" ht="11.25" customHeight="1">
      <c r="A317" s="55" t="s">
        <v>179</v>
      </c>
      <c r="B317" s="52">
        <v>4428</v>
      </c>
      <c r="C317" s="52">
        <v>4428</v>
      </c>
      <c r="D317" s="53"/>
    </row>
    <row r="318" spans="1:4" s="11" customFormat="1" ht="11.25" customHeight="1">
      <c r="A318" s="55" t="s">
        <v>180</v>
      </c>
      <c r="B318" s="52">
        <v>2839</v>
      </c>
      <c r="C318" s="52">
        <v>2839</v>
      </c>
      <c r="D318" s="53"/>
    </row>
    <row r="319" spans="1:4" s="11" customFormat="1" ht="11.25" customHeight="1">
      <c r="A319" s="55" t="s">
        <v>181</v>
      </c>
      <c r="B319" s="52">
        <v>1247</v>
      </c>
      <c r="C319" s="52">
        <v>1247</v>
      </c>
      <c r="D319" s="53"/>
    </row>
    <row r="320" spans="1:4" s="11" customFormat="1" ht="11.25" customHeight="1">
      <c r="A320" s="55" t="s">
        <v>253</v>
      </c>
      <c r="B320" s="52">
        <v>1819</v>
      </c>
      <c r="C320" s="52">
        <v>1819</v>
      </c>
      <c r="D320" s="53"/>
    </row>
    <row r="321" spans="1:4" s="11" customFormat="1" ht="11.25" customHeight="1">
      <c r="A321" s="55" t="s">
        <v>182</v>
      </c>
      <c r="B321" s="52">
        <v>18633</v>
      </c>
      <c r="C321" s="52">
        <v>18633</v>
      </c>
      <c r="D321" s="53">
        <v>3301</v>
      </c>
    </row>
    <row r="322" spans="1:4" ht="11.25" customHeight="1">
      <c r="A322" s="55" t="s">
        <v>183</v>
      </c>
      <c r="B322" s="52">
        <v>2714</v>
      </c>
      <c r="C322" s="52">
        <v>2714</v>
      </c>
      <c r="D322" s="53">
        <v>636</v>
      </c>
    </row>
    <row r="323" spans="1:4" ht="11.25" customHeight="1">
      <c r="A323" s="55" t="s">
        <v>184</v>
      </c>
      <c r="B323" s="52">
        <v>13</v>
      </c>
      <c r="C323" s="52">
        <v>13</v>
      </c>
      <c r="D323" s="53"/>
    </row>
    <row r="324" spans="1:4" ht="11.25" customHeight="1">
      <c r="A324" s="55" t="s">
        <v>185</v>
      </c>
      <c r="B324" s="52">
        <v>522</v>
      </c>
      <c r="C324" s="52">
        <v>522</v>
      </c>
      <c r="D324" s="53"/>
    </row>
    <row r="325" spans="1:4" s="11" customFormat="1" ht="11.25" customHeight="1">
      <c r="A325" s="54" t="s">
        <v>189</v>
      </c>
      <c r="B325" s="52">
        <f>B326</f>
        <v>2935</v>
      </c>
      <c r="C325" s="52">
        <f>C326</f>
        <v>2935</v>
      </c>
      <c r="D325" s="58">
        <f>D326</f>
        <v>600</v>
      </c>
    </row>
    <row r="326" spans="1:4" s="11" customFormat="1" ht="11.25" customHeight="1">
      <c r="A326" s="55" t="s">
        <v>190</v>
      </c>
      <c r="B326" s="52">
        <v>2935</v>
      </c>
      <c r="C326" s="52">
        <v>2935</v>
      </c>
      <c r="D326" s="53">
        <v>600</v>
      </c>
    </row>
    <row r="327" spans="1:4" s="11" customFormat="1" ht="11.25" customHeight="1">
      <c r="A327" s="54" t="s">
        <v>191</v>
      </c>
      <c r="B327" s="52">
        <f>SUM(B328:B330)</f>
        <v>5278</v>
      </c>
      <c r="C327" s="52">
        <f>SUM(C328:C330)</f>
        <v>5278</v>
      </c>
      <c r="D327" s="58">
        <f>SUM(D328:D330)</f>
        <v>0</v>
      </c>
    </row>
    <row r="328" spans="1:4" s="11" customFormat="1" ht="11.25" customHeight="1">
      <c r="A328" s="55" t="s">
        <v>300</v>
      </c>
      <c r="B328" s="52">
        <v>677</v>
      </c>
      <c r="C328" s="52">
        <v>677</v>
      </c>
      <c r="D328" s="53"/>
    </row>
    <row r="329" spans="1:4" s="11" customFormat="1" ht="11.25" customHeight="1">
      <c r="A329" s="55" t="s">
        <v>301</v>
      </c>
      <c r="B329" s="52">
        <v>4601</v>
      </c>
      <c r="C329" s="52">
        <v>4601</v>
      </c>
      <c r="D329" s="53"/>
    </row>
    <row r="330" spans="1:4" s="11" customFormat="1" ht="11.25" customHeight="1">
      <c r="A330" s="55" t="s">
        <v>323</v>
      </c>
      <c r="B330" s="52"/>
      <c r="C330" s="52"/>
      <c r="D330" s="53"/>
    </row>
    <row r="331" spans="1:4" s="11" customFormat="1" ht="11.25" customHeight="1">
      <c r="A331" s="54" t="s">
        <v>192</v>
      </c>
      <c r="B331" s="52">
        <f>SUM(B332:B333)</f>
        <v>2541</v>
      </c>
      <c r="C331" s="52">
        <f>SUM(C332:C333)</f>
        <v>2541</v>
      </c>
      <c r="D331" s="58">
        <f>SUM(D332:D333)</f>
        <v>0</v>
      </c>
    </row>
    <row r="332" spans="1:4" s="11" customFormat="1" ht="11.25" customHeight="1">
      <c r="A332" s="55" t="s">
        <v>14</v>
      </c>
      <c r="B332" s="52">
        <v>407</v>
      </c>
      <c r="C332" s="52">
        <v>407</v>
      </c>
      <c r="D332" s="53"/>
    </row>
    <row r="333" spans="1:4" s="11" customFormat="1" ht="11.25" customHeight="1">
      <c r="A333" s="55" t="s">
        <v>193</v>
      </c>
      <c r="B333" s="52">
        <v>2134</v>
      </c>
      <c r="C333" s="52">
        <v>2134</v>
      </c>
      <c r="D333" s="53"/>
    </row>
    <row r="334" spans="1:4" s="11" customFormat="1" ht="11.25" customHeight="1">
      <c r="A334" s="63" t="s">
        <v>370</v>
      </c>
      <c r="B334" s="64">
        <f>SUM(B335:B336)</f>
        <v>1031</v>
      </c>
      <c r="C334" s="64">
        <f>SUM(C335:C336)</f>
        <v>1031</v>
      </c>
      <c r="D334" s="65">
        <f>SUM(D335:D336)</f>
        <v>0</v>
      </c>
    </row>
    <row r="335" spans="1:4" s="11" customFormat="1" ht="11.25" customHeight="1">
      <c r="A335" s="66" t="s">
        <v>186</v>
      </c>
      <c r="B335" s="64">
        <v>662</v>
      </c>
      <c r="C335" s="64">
        <v>662</v>
      </c>
      <c r="D335" s="67"/>
    </row>
    <row r="336" spans="1:4" s="11" customFormat="1" ht="11.25" customHeight="1">
      <c r="A336" s="66" t="s">
        <v>187</v>
      </c>
      <c r="B336" s="64">
        <v>369</v>
      </c>
      <c r="C336" s="64">
        <v>369</v>
      </c>
      <c r="D336" s="67"/>
    </row>
    <row r="337" spans="1:4" s="11" customFormat="1" ht="11.25" customHeight="1">
      <c r="A337" s="54" t="s">
        <v>371</v>
      </c>
      <c r="B337" s="52">
        <f>SUM(B338:B341)</f>
        <v>30128</v>
      </c>
      <c r="C337" s="52">
        <f>SUM(C338:C341)</f>
        <v>30128</v>
      </c>
      <c r="D337" s="58">
        <f>SUM(D338:D341)</f>
        <v>0</v>
      </c>
    </row>
    <row r="338" spans="1:4" s="11" customFormat="1" ht="11.25" customHeight="1">
      <c r="A338" s="55" t="s">
        <v>372</v>
      </c>
      <c r="B338" s="52"/>
      <c r="C338" s="52"/>
      <c r="D338" s="53"/>
    </row>
    <row r="339" spans="1:4" s="11" customFormat="1" ht="11.25" customHeight="1">
      <c r="A339" s="55" t="s">
        <v>373</v>
      </c>
      <c r="B339" s="52">
        <v>5428</v>
      </c>
      <c r="C339" s="52">
        <v>5428</v>
      </c>
      <c r="D339" s="53"/>
    </row>
    <row r="340" spans="1:4" s="11" customFormat="1" ht="11.25" customHeight="1">
      <c r="A340" s="73" t="s">
        <v>393</v>
      </c>
      <c r="B340" s="52">
        <v>24700</v>
      </c>
      <c r="C340" s="52">
        <v>24700</v>
      </c>
      <c r="D340" s="53"/>
    </row>
    <row r="341" spans="1:4" s="11" customFormat="1" ht="11.25" customHeight="1">
      <c r="A341" s="55" t="s">
        <v>374</v>
      </c>
      <c r="B341" s="52"/>
      <c r="C341" s="52"/>
      <c r="D341" s="53"/>
    </row>
    <row r="342" spans="1:4" s="11" customFormat="1" ht="11.25" customHeight="1">
      <c r="A342" s="54" t="s">
        <v>375</v>
      </c>
      <c r="B342" s="52">
        <f>SUM(B343:B344)</f>
        <v>1615</v>
      </c>
      <c r="C342" s="52">
        <f>SUM(C343:C344)</f>
        <v>1615</v>
      </c>
      <c r="D342" s="58">
        <f>SUM(D343:D344)</f>
        <v>130</v>
      </c>
    </row>
    <row r="343" spans="1:4" s="11" customFormat="1" ht="11.25" customHeight="1">
      <c r="A343" s="55" t="s">
        <v>188</v>
      </c>
      <c r="B343" s="52">
        <v>1545</v>
      </c>
      <c r="C343" s="52">
        <v>1545</v>
      </c>
      <c r="D343" s="53">
        <v>130</v>
      </c>
    </row>
    <row r="344" spans="1:4" s="11" customFormat="1" ht="11.25" customHeight="1">
      <c r="A344" s="55" t="s">
        <v>376</v>
      </c>
      <c r="B344" s="52">
        <v>70</v>
      </c>
      <c r="C344" s="52">
        <v>70</v>
      </c>
      <c r="D344" s="53"/>
    </row>
    <row r="345" spans="1:4" s="11" customFormat="1" ht="11.25" customHeight="1">
      <c r="A345" s="54" t="s">
        <v>377</v>
      </c>
      <c r="B345" s="52">
        <f>SUM(B346:B347)</f>
        <v>5</v>
      </c>
      <c r="C345" s="52">
        <f>SUM(C346:C347)</f>
        <v>5</v>
      </c>
      <c r="D345" s="58">
        <f>SUM(D346:D347)</f>
        <v>111</v>
      </c>
    </row>
    <row r="346" spans="1:4" s="11" customFormat="1" ht="11.25" customHeight="1">
      <c r="A346" s="55" t="s">
        <v>378</v>
      </c>
      <c r="B346" s="52">
        <v>5</v>
      </c>
      <c r="C346" s="52">
        <v>5</v>
      </c>
      <c r="D346" s="53">
        <v>111</v>
      </c>
    </row>
    <row r="347" spans="1:4" s="11" customFormat="1" ht="11.25" customHeight="1">
      <c r="A347" s="55" t="s">
        <v>394</v>
      </c>
      <c r="B347" s="52"/>
      <c r="C347" s="52"/>
      <c r="D347" s="53"/>
    </row>
    <row r="348" spans="1:4" s="11" customFormat="1" ht="11.25" customHeight="1">
      <c r="A348" s="54" t="s">
        <v>302</v>
      </c>
      <c r="B348" s="52">
        <f>B349</f>
        <v>1224</v>
      </c>
      <c r="C348" s="52">
        <f>C349</f>
        <v>1224</v>
      </c>
      <c r="D348" s="58">
        <f>D349</f>
        <v>450</v>
      </c>
    </row>
    <row r="349" spans="1:4" s="11" customFormat="1" ht="11.25" customHeight="1">
      <c r="A349" s="55" t="s">
        <v>302</v>
      </c>
      <c r="B349" s="52">
        <v>1224</v>
      </c>
      <c r="C349" s="52">
        <v>1224</v>
      </c>
      <c r="D349" s="53">
        <v>450</v>
      </c>
    </row>
    <row r="350" spans="1:4" s="11" customFormat="1" ht="11.25" customHeight="1">
      <c r="A350" s="61" t="s">
        <v>264</v>
      </c>
      <c r="B350" s="52">
        <f>B351+B355+B357+B360</f>
        <v>30240</v>
      </c>
      <c r="C350" s="52">
        <f>C351+C355+C357+C360</f>
        <v>30240</v>
      </c>
      <c r="D350" s="53">
        <f>D351+D355+D357+D360</f>
        <v>3735</v>
      </c>
    </row>
    <row r="351" spans="1:4" s="11" customFormat="1" ht="11.25" customHeight="1">
      <c r="A351" s="54" t="s">
        <v>194</v>
      </c>
      <c r="B351" s="52">
        <f>B352+B353+B354</f>
        <v>4239</v>
      </c>
      <c r="C351" s="52">
        <f>C352+C353+C354</f>
        <v>4239</v>
      </c>
      <c r="D351" s="58">
        <f>D352+D353+D354</f>
        <v>0</v>
      </c>
    </row>
    <row r="352" spans="1:4" s="11" customFormat="1" ht="11.25" customHeight="1">
      <c r="A352" s="55" t="s">
        <v>13</v>
      </c>
      <c r="B352" s="52">
        <v>2641</v>
      </c>
      <c r="C352" s="52">
        <v>2641</v>
      </c>
      <c r="D352" s="53"/>
    </row>
    <row r="353" spans="1:4" s="11" customFormat="1" ht="11.25" customHeight="1">
      <c r="A353" s="55" t="s">
        <v>14</v>
      </c>
      <c r="B353" s="52">
        <v>1598</v>
      </c>
      <c r="C353" s="52">
        <v>1598</v>
      </c>
      <c r="D353" s="53"/>
    </row>
    <row r="354" spans="1:4" s="11" customFormat="1" ht="11.25" customHeight="1">
      <c r="A354" s="55" t="s">
        <v>324</v>
      </c>
      <c r="B354" s="52"/>
      <c r="C354" s="52"/>
      <c r="D354" s="53"/>
    </row>
    <row r="355" spans="1:4" s="11" customFormat="1" ht="11.25" customHeight="1">
      <c r="A355" s="54" t="s">
        <v>195</v>
      </c>
      <c r="B355" s="52">
        <f>B356</f>
        <v>430</v>
      </c>
      <c r="C355" s="52">
        <f>C356</f>
        <v>430</v>
      </c>
      <c r="D355" s="58">
        <f>D356</f>
        <v>0</v>
      </c>
    </row>
    <row r="356" spans="1:4" s="11" customFormat="1" ht="11.25" customHeight="1">
      <c r="A356" s="55" t="s">
        <v>196</v>
      </c>
      <c r="B356" s="52">
        <v>430</v>
      </c>
      <c r="C356" s="52">
        <v>430</v>
      </c>
      <c r="D356" s="53"/>
    </row>
    <row r="357" spans="1:4" s="11" customFormat="1" ht="11.25" customHeight="1">
      <c r="A357" s="54" t="s">
        <v>197</v>
      </c>
      <c r="B357" s="52">
        <f>B358+B359</f>
        <v>25571</v>
      </c>
      <c r="C357" s="52">
        <f>C358+C359</f>
        <v>25571</v>
      </c>
      <c r="D357" s="58">
        <f>D358+D359</f>
        <v>3735</v>
      </c>
    </row>
    <row r="358" spans="1:4" s="11" customFormat="1" ht="11.25" customHeight="1">
      <c r="A358" s="55" t="s">
        <v>198</v>
      </c>
      <c r="B358" s="52">
        <v>25571</v>
      </c>
      <c r="C358" s="52">
        <f>25571</f>
        <v>25571</v>
      </c>
      <c r="D358" s="53">
        <v>3735</v>
      </c>
    </row>
    <row r="359" spans="1:4" s="11" customFormat="1" ht="11.25" customHeight="1">
      <c r="A359" s="73" t="s">
        <v>379</v>
      </c>
      <c r="B359" s="52"/>
      <c r="C359" s="52"/>
      <c r="D359" s="53"/>
    </row>
    <row r="360" spans="1:4" s="11" customFormat="1" ht="11.25" customHeight="1">
      <c r="A360" s="54" t="s">
        <v>199</v>
      </c>
      <c r="B360" s="52">
        <f>B361</f>
        <v>0</v>
      </c>
      <c r="C360" s="52">
        <f>C361</f>
        <v>0</v>
      </c>
      <c r="D360" s="58">
        <f>D361</f>
        <v>0</v>
      </c>
    </row>
    <row r="361" spans="1:4" s="11" customFormat="1" ht="11.25" customHeight="1">
      <c r="A361" s="55" t="s">
        <v>199</v>
      </c>
      <c r="B361" s="52"/>
      <c r="C361" s="52"/>
      <c r="D361" s="53"/>
    </row>
    <row r="362" spans="1:4" s="11" customFormat="1" ht="11.25" customHeight="1">
      <c r="A362" s="61" t="s">
        <v>265</v>
      </c>
      <c r="B362" s="52">
        <f>B363+B368+B370+B372+B375+B377</f>
        <v>325441</v>
      </c>
      <c r="C362" s="52">
        <f>C363+C368+C370+C372+C375+C377</f>
        <v>325441</v>
      </c>
      <c r="D362" s="58">
        <f>D363+D368+D370+D372+D375+D377</f>
        <v>2023</v>
      </c>
    </row>
    <row r="363" spans="1:4" s="11" customFormat="1" ht="11.25" customHeight="1">
      <c r="A363" s="54" t="s">
        <v>200</v>
      </c>
      <c r="B363" s="52">
        <f>SUM(B364:B367)</f>
        <v>36527</v>
      </c>
      <c r="C363" s="52">
        <f>SUM(C364:C367)</f>
        <v>36527</v>
      </c>
      <c r="D363" s="58">
        <f>SUM(D364:D367)</f>
        <v>0</v>
      </c>
    </row>
    <row r="364" spans="1:4" s="11" customFormat="1" ht="11.25" customHeight="1">
      <c r="A364" s="55" t="s">
        <v>13</v>
      </c>
      <c r="B364" s="52">
        <v>21694</v>
      </c>
      <c r="C364" s="52">
        <v>21694</v>
      </c>
      <c r="D364" s="53"/>
    </row>
    <row r="365" spans="1:4" s="11" customFormat="1" ht="11.25" customHeight="1">
      <c r="A365" s="55" t="s">
        <v>14</v>
      </c>
      <c r="B365" s="52">
        <v>5475</v>
      </c>
      <c r="C365" s="52">
        <v>5475</v>
      </c>
      <c r="D365" s="53"/>
    </row>
    <row r="366" spans="1:4" s="11" customFormat="1" ht="11.25" customHeight="1">
      <c r="A366" s="55" t="s">
        <v>201</v>
      </c>
      <c r="B366" s="52">
        <v>9353</v>
      </c>
      <c r="C366" s="52">
        <v>9353</v>
      </c>
      <c r="D366" s="53"/>
    </row>
    <row r="367" spans="1:4" s="11" customFormat="1" ht="11.25" customHeight="1">
      <c r="A367" s="55" t="s">
        <v>202</v>
      </c>
      <c r="B367" s="52">
        <v>5</v>
      </c>
      <c r="C367" s="52">
        <v>5</v>
      </c>
      <c r="D367" s="53"/>
    </row>
    <row r="368" spans="1:4" s="11" customFormat="1" ht="11.25" customHeight="1">
      <c r="A368" s="54" t="s">
        <v>203</v>
      </c>
      <c r="B368" s="52">
        <f>B369</f>
        <v>0</v>
      </c>
      <c r="C368" s="52">
        <f>C369</f>
        <v>0</v>
      </c>
      <c r="D368" s="58">
        <f>D369</f>
        <v>0</v>
      </c>
    </row>
    <row r="369" spans="1:4" s="11" customFormat="1" ht="11.25" customHeight="1">
      <c r="A369" s="55" t="s">
        <v>203</v>
      </c>
      <c r="B369" s="52"/>
      <c r="C369" s="52"/>
      <c r="D369" s="53"/>
    </row>
    <row r="370" spans="1:4" s="11" customFormat="1" ht="11.25" customHeight="1">
      <c r="A370" s="54" t="s">
        <v>204</v>
      </c>
      <c r="B370" s="52">
        <f>B371</f>
        <v>50050</v>
      </c>
      <c r="C370" s="52">
        <f>C371</f>
        <v>50050</v>
      </c>
      <c r="D370" s="58">
        <f>D371</f>
        <v>0</v>
      </c>
    </row>
    <row r="371" spans="1:4" s="11" customFormat="1" ht="11.25" customHeight="1">
      <c r="A371" s="55" t="s">
        <v>205</v>
      </c>
      <c r="B371" s="52">
        <v>50050</v>
      </c>
      <c r="C371" s="52">
        <v>50050</v>
      </c>
      <c r="D371" s="53"/>
    </row>
    <row r="372" spans="1:4" s="11" customFormat="1" ht="11.25" customHeight="1">
      <c r="A372" s="54" t="s">
        <v>206</v>
      </c>
      <c r="B372" s="52">
        <f>B373+B374</f>
        <v>169688</v>
      </c>
      <c r="C372" s="52">
        <f>C373+C374</f>
        <v>169688</v>
      </c>
      <c r="D372" s="58">
        <f>D373+D374</f>
        <v>2023</v>
      </c>
    </row>
    <row r="373" spans="1:4" s="11" customFormat="1" ht="11.25" customHeight="1">
      <c r="A373" s="55" t="s">
        <v>206</v>
      </c>
      <c r="B373" s="52">
        <f>168602+1085+1</f>
        <v>169688</v>
      </c>
      <c r="C373" s="52">
        <f>168602+1085+1</f>
        <v>169688</v>
      </c>
      <c r="D373" s="53"/>
    </row>
    <row r="374" spans="1:4" s="11" customFormat="1" ht="11.25" customHeight="1">
      <c r="A374" s="55" t="s">
        <v>395</v>
      </c>
      <c r="B374" s="52"/>
      <c r="C374" s="52"/>
      <c r="D374" s="58">
        <v>2023</v>
      </c>
    </row>
    <row r="375" spans="1:4" s="11" customFormat="1" ht="11.25" customHeight="1">
      <c r="A375" s="54" t="s">
        <v>254</v>
      </c>
      <c r="B375" s="52">
        <f>B376</f>
        <v>180</v>
      </c>
      <c r="C375" s="52">
        <f>C376</f>
        <v>180</v>
      </c>
      <c r="D375" s="58">
        <f>D376</f>
        <v>0</v>
      </c>
    </row>
    <row r="376" spans="1:4" s="11" customFormat="1" ht="11.25" customHeight="1">
      <c r="A376" s="55" t="s">
        <v>254</v>
      </c>
      <c r="B376" s="52">
        <v>180</v>
      </c>
      <c r="C376" s="52">
        <v>180</v>
      </c>
      <c r="D376" s="53"/>
    </row>
    <row r="377" spans="1:4" s="11" customFormat="1" ht="11.25" customHeight="1">
      <c r="A377" s="54" t="s">
        <v>303</v>
      </c>
      <c r="B377" s="52">
        <f>B378</f>
        <v>68996</v>
      </c>
      <c r="C377" s="52">
        <f>C378</f>
        <v>68996</v>
      </c>
      <c r="D377" s="58">
        <f>D378</f>
        <v>0</v>
      </c>
    </row>
    <row r="378" spans="1:4" s="11" customFormat="1" ht="11.25" customHeight="1">
      <c r="A378" s="55" t="s">
        <v>207</v>
      </c>
      <c r="B378" s="52">
        <v>68996</v>
      </c>
      <c r="C378" s="52">
        <v>68996</v>
      </c>
      <c r="D378" s="53"/>
    </row>
    <row r="379" spans="1:4" s="11" customFormat="1" ht="11.25" customHeight="1">
      <c r="A379" s="61" t="s">
        <v>266</v>
      </c>
      <c r="B379" s="52">
        <f>B380+B390+B401+B417+B420+B424</f>
        <v>87211</v>
      </c>
      <c r="C379" s="52">
        <f>C380+C390+C401+C417+C420+C424</f>
        <v>87211</v>
      </c>
      <c r="D379" s="58">
        <f>D380+D390+D401+D417+D420+D424+D422</f>
        <v>12337</v>
      </c>
    </row>
    <row r="380" spans="1:4" s="11" customFormat="1" ht="11.25" customHeight="1">
      <c r="A380" s="54" t="s">
        <v>208</v>
      </c>
      <c r="B380" s="52">
        <f>SUM(B381:B389)</f>
        <v>20304</v>
      </c>
      <c r="C380" s="52">
        <f>SUM(C381:C389)</f>
        <v>20304</v>
      </c>
      <c r="D380" s="58">
        <f>SUM(D381:D389)</f>
        <v>1827</v>
      </c>
    </row>
    <row r="381" spans="1:4" s="11" customFormat="1" ht="11.25" customHeight="1">
      <c r="A381" s="55" t="s">
        <v>13</v>
      </c>
      <c r="B381" s="52">
        <v>2035</v>
      </c>
      <c r="C381" s="52">
        <v>2035</v>
      </c>
      <c r="D381" s="53"/>
    </row>
    <row r="382" spans="1:4" s="11" customFormat="1" ht="11.25" customHeight="1">
      <c r="A382" s="55" t="s">
        <v>14</v>
      </c>
      <c r="B382" s="52">
        <v>410</v>
      </c>
      <c r="C382" s="52">
        <v>410</v>
      </c>
      <c r="D382" s="53"/>
    </row>
    <row r="383" spans="1:4" s="11" customFormat="1" ht="11.25" customHeight="1">
      <c r="A383" s="55" t="s">
        <v>18</v>
      </c>
      <c r="B383" s="52">
        <v>2888</v>
      </c>
      <c r="C383" s="52">
        <v>2888</v>
      </c>
      <c r="D383" s="53"/>
    </row>
    <row r="384" spans="1:4" s="11" customFormat="1" ht="11.25" customHeight="1">
      <c r="A384" s="55" t="s">
        <v>255</v>
      </c>
      <c r="B384" s="52">
        <v>1870</v>
      </c>
      <c r="C384" s="52">
        <v>1870</v>
      </c>
      <c r="D384" s="53"/>
    </row>
    <row r="385" spans="1:4" s="11" customFormat="1" ht="11.25" customHeight="1">
      <c r="A385" s="55" t="s">
        <v>396</v>
      </c>
      <c r="B385" s="52">
        <v>9</v>
      </c>
      <c r="C385" s="52">
        <v>9</v>
      </c>
      <c r="D385" s="53"/>
    </row>
    <row r="386" spans="1:4" s="11" customFormat="1" ht="11.25" customHeight="1">
      <c r="A386" s="55" t="s">
        <v>209</v>
      </c>
      <c r="B386" s="52">
        <v>31</v>
      </c>
      <c r="C386" s="52">
        <v>31</v>
      </c>
      <c r="D386" s="53"/>
    </row>
    <row r="387" spans="1:4" s="11" customFormat="1" ht="11.25" customHeight="1">
      <c r="A387" s="55" t="s">
        <v>397</v>
      </c>
      <c r="B387" s="52">
        <v>2</v>
      </c>
      <c r="C387" s="52">
        <v>2</v>
      </c>
      <c r="D387" s="53">
        <v>1827</v>
      </c>
    </row>
    <row r="388" spans="1:4" s="11" customFormat="1" ht="11.25" customHeight="1">
      <c r="A388" s="55" t="s">
        <v>210</v>
      </c>
      <c r="B388" s="52">
        <v>832</v>
      </c>
      <c r="C388" s="52">
        <v>832</v>
      </c>
      <c r="D388" s="53"/>
    </row>
    <row r="389" spans="1:4" s="11" customFormat="1" ht="11.25" customHeight="1">
      <c r="A389" s="55" t="s">
        <v>211</v>
      </c>
      <c r="B389" s="52">
        <f>7227+5000</f>
        <v>12227</v>
      </c>
      <c r="C389" s="52">
        <f>7227+5000</f>
        <v>12227</v>
      </c>
      <c r="D389" s="53"/>
    </row>
    <row r="390" spans="1:4" s="11" customFormat="1" ht="11.25" customHeight="1">
      <c r="A390" s="54" t="s">
        <v>212</v>
      </c>
      <c r="B390" s="52">
        <f>SUM(B391:B400)</f>
        <v>47129</v>
      </c>
      <c r="C390" s="52">
        <f>SUM(C391:C400)</f>
        <v>47129</v>
      </c>
      <c r="D390" s="58">
        <f>SUM(D391:D400)</f>
        <v>8830</v>
      </c>
    </row>
    <row r="391" spans="1:4" s="11" customFormat="1" ht="11.25" customHeight="1">
      <c r="A391" s="55" t="s">
        <v>13</v>
      </c>
      <c r="B391" s="52">
        <v>1259</v>
      </c>
      <c r="C391" s="52">
        <v>1259</v>
      </c>
      <c r="D391" s="53"/>
    </row>
    <row r="392" spans="1:4" s="11" customFormat="1" ht="11.25" customHeight="1">
      <c r="A392" s="55" t="s">
        <v>14</v>
      </c>
      <c r="B392" s="52">
        <v>1020</v>
      </c>
      <c r="C392" s="52">
        <v>1020</v>
      </c>
      <c r="D392" s="53"/>
    </row>
    <row r="393" spans="1:4" s="11" customFormat="1" ht="11.25" customHeight="1">
      <c r="A393" s="55" t="s">
        <v>213</v>
      </c>
      <c r="B393" s="52">
        <v>1393</v>
      </c>
      <c r="C393" s="52">
        <v>1393</v>
      </c>
      <c r="D393" s="53"/>
    </row>
    <row r="394" spans="1:4" s="11" customFormat="1" ht="11.25" customHeight="1">
      <c r="A394" s="55" t="s">
        <v>214</v>
      </c>
      <c r="B394" s="52">
        <v>6475</v>
      </c>
      <c r="C394" s="52">
        <v>6475</v>
      </c>
      <c r="D394" s="53">
        <v>8825</v>
      </c>
    </row>
    <row r="395" spans="1:4" s="11" customFormat="1" ht="11.25" customHeight="1">
      <c r="A395" s="55" t="s">
        <v>256</v>
      </c>
      <c r="B395" s="52">
        <v>26202</v>
      </c>
      <c r="C395" s="52">
        <v>26202</v>
      </c>
      <c r="D395" s="53"/>
    </row>
    <row r="396" spans="1:4" s="11" customFormat="1" ht="11.25" customHeight="1">
      <c r="A396" s="55" t="s">
        <v>215</v>
      </c>
      <c r="B396" s="52">
        <v>2316</v>
      </c>
      <c r="C396" s="52">
        <v>2316</v>
      </c>
      <c r="D396" s="53">
        <v>5</v>
      </c>
    </row>
    <row r="397" spans="1:4" s="11" customFormat="1" ht="11.25" customHeight="1">
      <c r="A397" s="55" t="s">
        <v>398</v>
      </c>
      <c r="B397" s="52">
        <v>55</v>
      </c>
      <c r="C397" s="52">
        <v>55</v>
      </c>
      <c r="D397" s="53"/>
    </row>
    <row r="398" spans="1:4" s="11" customFormat="1" ht="11.25" customHeight="1">
      <c r="A398" s="55" t="s">
        <v>399</v>
      </c>
      <c r="B398" s="52">
        <v>16</v>
      </c>
      <c r="C398" s="52">
        <v>16</v>
      </c>
      <c r="D398" s="53"/>
    </row>
    <row r="399" spans="1:4" s="11" customFormat="1" ht="11.25" customHeight="1">
      <c r="A399" s="55" t="s">
        <v>216</v>
      </c>
      <c r="B399" s="52">
        <v>1192</v>
      </c>
      <c r="C399" s="52">
        <v>1192</v>
      </c>
      <c r="D399" s="53"/>
    </row>
    <row r="400" spans="1:4" s="11" customFormat="1" ht="11.25" customHeight="1">
      <c r="A400" s="55" t="s">
        <v>217</v>
      </c>
      <c r="B400" s="52">
        <f>2201+5000</f>
        <v>7201</v>
      </c>
      <c r="C400" s="52">
        <f>2201+5000</f>
        <v>7201</v>
      </c>
      <c r="D400" s="53"/>
    </row>
    <row r="401" spans="1:4" s="11" customFormat="1" ht="11.25" customHeight="1">
      <c r="A401" s="54" t="s">
        <v>218</v>
      </c>
      <c r="B401" s="52">
        <f>SUM(B402:B416)</f>
        <v>19589</v>
      </c>
      <c r="C401" s="52">
        <f>SUM(C402:C416)</f>
        <v>19589</v>
      </c>
      <c r="D401" s="58">
        <f>SUM(D402:D416)</f>
        <v>806</v>
      </c>
    </row>
    <row r="402" spans="1:4" s="11" customFormat="1" ht="11.25" customHeight="1">
      <c r="A402" s="55" t="s">
        <v>13</v>
      </c>
      <c r="B402" s="52">
        <v>1553</v>
      </c>
      <c r="C402" s="52">
        <v>1553</v>
      </c>
      <c r="D402" s="53"/>
    </row>
    <row r="403" spans="1:4" s="11" customFormat="1" ht="11.25" customHeight="1">
      <c r="A403" s="55" t="s">
        <v>14</v>
      </c>
      <c r="B403" s="52">
        <v>39</v>
      </c>
      <c r="C403" s="52">
        <v>39</v>
      </c>
      <c r="D403" s="53"/>
    </row>
    <row r="404" spans="1:4" s="11" customFormat="1" ht="11.25" customHeight="1">
      <c r="A404" s="55" t="s">
        <v>400</v>
      </c>
      <c r="B404" s="52">
        <v>502</v>
      </c>
      <c r="C404" s="52">
        <v>502</v>
      </c>
      <c r="D404" s="53"/>
    </row>
    <row r="405" spans="1:4" s="11" customFormat="1" ht="11.25" customHeight="1">
      <c r="A405" s="55" t="s">
        <v>401</v>
      </c>
      <c r="B405" s="52"/>
      <c r="C405" s="52"/>
      <c r="D405" s="53"/>
    </row>
    <row r="406" spans="1:4" s="11" customFormat="1" ht="11.25" customHeight="1">
      <c r="A406" s="55" t="s">
        <v>219</v>
      </c>
      <c r="B406" s="52">
        <v>94</v>
      </c>
      <c r="C406" s="52">
        <v>94</v>
      </c>
      <c r="D406" s="53"/>
    </row>
    <row r="407" spans="1:4" s="11" customFormat="1" ht="11.25" customHeight="1">
      <c r="A407" s="55" t="s">
        <v>402</v>
      </c>
      <c r="B407" s="52">
        <v>377</v>
      </c>
      <c r="C407" s="52">
        <v>377</v>
      </c>
      <c r="D407" s="53"/>
    </row>
    <row r="408" spans="1:4" s="11" customFormat="1" ht="11.25" customHeight="1">
      <c r="A408" s="55" t="s">
        <v>220</v>
      </c>
      <c r="B408" s="52">
        <v>6769</v>
      </c>
      <c r="C408" s="52">
        <v>6769</v>
      </c>
      <c r="D408" s="53">
        <v>780</v>
      </c>
    </row>
    <row r="409" spans="1:4" s="11" customFormat="1" ht="11.25" customHeight="1">
      <c r="A409" s="55" t="s">
        <v>403</v>
      </c>
      <c r="B409" s="52"/>
      <c r="C409" s="52"/>
      <c r="D409" s="53"/>
    </row>
    <row r="410" spans="1:4" s="11" customFormat="1" ht="11.25" customHeight="1">
      <c r="A410" s="55" t="s">
        <v>221</v>
      </c>
      <c r="B410" s="52">
        <v>998</v>
      </c>
      <c r="C410" s="52">
        <v>998</v>
      </c>
      <c r="D410" s="53"/>
    </row>
    <row r="411" spans="1:4" s="11" customFormat="1" ht="11.25" customHeight="1">
      <c r="A411" s="55" t="s">
        <v>404</v>
      </c>
      <c r="B411" s="52"/>
      <c r="C411" s="52"/>
      <c r="D411" s="53">
        <v>26</v>
      </c>
    </row>
    <row r="412" spans="1:4" s="11" customFormat="1" ht="11.25" customHeight="1">
      <c r="A412" s="55" t="s">
        <v>405</v>
      </c>
      <c r="B412" s="52">
        <v>39</v>
      </c>
      <c r="C412" s="52">
        <v>39</v>
      </c>
      <c r="D412" s="53"/>
    </row>
    <row r="413" spans="1:4" s="11" customFormat="1" ht="11.25" customHeight="1">
      <c r="A413" s="55" t="s">
        <v>222</v>
      </c>
      <c r="B413" s="52"/>
      <c r="C413" s="52"/>
      <c r="D413" s="53"/>
    </row>
    <row r="414" spans="1:4" s="11" customFormat="1" ht="11.25" customHeight="1">
      <c r="A414" s="55" t="s">
        <v>399</v>
      </c>
      <c r="B414" s="52">
        <v>18</v>
      </c>
      <c r="C414" s="52">
        <v>18</v>
      </c>
      <c r="D414" s="53"/>
    </row>
    <row r="415" spans="1:4" s="11" customFormat="1" ht="11.25" customHeight="1">
      <c r="A415" s="55" t="s">
        <v>406</v>
      </c>
      <c r="B415" s="52"/>
      <c r="C415" s="52"/>
      <c r="D415" s="53"/>
    </row>
    <row r="416" spans="1:4" s="11" customFormat="1" ht="11.25" customHeight="1">
      <c r="A416" s="55" t="s">
        <v>223</v>
      </c>
      <c r="B416" s="52">
        <f>10200-1000</f>
        <v>9200</v>
      </c>
      <c r="C416" s="52">
        <f>10200-1000</f>
        <v>9200</v>
      </c>
      <c r="D416" s="53"/>
    </row>
    <row r="417" spans="1:4" s="11" customFormat="1" ht="11.25" customHeight="1">
      <c r="A417" s="54" t="s">
        <v>224</v>
      </c>
      <c r="B417" s="52">
        <f>B418+B419</f>
        <v>0</v>
      </c>
      <c r="C417" s="52">
        <f>C418+C419</f>
        <v>0</v>
      </c>
      <c r="D417" s="58">
        <f>D418+D419</f>
        <v>829</v>
      </c>
    </row>
    <row r="418" spans="1:4" s="11" customFormat="1" ht="11.25" customHeight="1">
      <c r="A418" s="73" t="s">
        <v>407</v>
      </c>
      <c r="B418" s="52"/>
      <c r="C418" s="52"/>
      <c r="D418" s="53">
        <v>10</v>
      </c>
    </row>
    <row r="419" spans="1:4" s="11" customFormat="1" ht="11.25" customHeight="1">
      <c r="A419" s="55" t="s">
        <v>225</v>
      </c>
      <c r="B419" s="52"/>
      <c r="C419" s="52"/>
      <c r="D419" s="53">
        <v>819</v>
      </c>
    </row>
    <row r="420" spans="1:4" s="11" customFormat="1" ht="11.25" customHeight="1">
      <c r="A420" s="54" t="s">
        <v>226</v>
      </c>
      <c r="B420" s="52">
        <f>SUM(B421:B421)</f>
        <v>0</v>
      </c>
      <c r="C420" s="52">
        <f>SUM(C421:C421)</f>
        <v>0</v>
      </c>
      <c r="D420" s="58">
        <f>SUM(D421:D421)</f>
        <v>0</v>
      </c>
    </row>
    <row r="421" spans="1:4" s="11" customFormat="1" ht="11.25" customHeight="1">
      <c r="A421" s="55" t="s">
        <v>227</v>
      </c>
      <c r="B421" s="62"/>
      <c r="C421" s="62"/>
      <c r="D421" s="53"/>
    </row>
    <row r="422" spans="1:4" s="11" customFormat="1" ht="11.25" customHeight="1">
      <c r="A422" s="54" t="s">
        <v>408</v>
      </c>
      <c r="B422" s="52">
        <f>SUM(B423:B423)</f>
        <v>0</v>
      </c>
      <c r="C422" s="52">
        <f>SUM(C423:C423)</f>
        <v>0</v>
      </c>
      <c r="D422" s="58">
        <f>SUM(D423:D423)</f>
        <v>45</v>
      </c>
    </row>
    <row r="423" spans="1:4" s="11" customFormat="1" ht="11.25" customHeight="1">
      <c r="A423" s="55" t="s">
        <v>409</v>
      </c>
      <c r="B423" s="62"/>
      <c r="C423" s="62"/>
      <c r="D423" s="53">
        <v>45</v>
      </c>
    </row>
    <row r="424" spans="1:4" s="11" customFormat="1" ht="11.25" customHeight="1">
      <c r="A424" s="54" t="s">
        <v>228</v>
      </c>
      <c r="B424" s="52">
        <f>B425</f>
        <v>189</v>
      </c>
      <c r="C424" s="52">
        <f>C425</f>
        <v>189</v>
      </c>
      <c r="D424" s="58">
        <f>D425</f>
        <v>0</v>
      </c>
    </row>
    <row r="425" spans="1:4" s="11" customFormat="1" ht="11.25" customHeight="1">
      <c r="A425" s="55" t="s">
        <v>228</v>
      </c>
      <c r="B425" s="52">
        <v>189</v>
      </c>
      <c r="C425" s="52">
        <v>189</v>
      </c>
      <c r="D425" s="53"/>
    </row>
    <row r="426" spans="1:4" s="11" customFormat="1" ht="11.25" customHeight="1">
      <c r="A426" s="61" t="s">
        <v>267</v>
      </c>
      <c r="B426" s="52">
        <f aca="true" t="shared" si="0" ref="B426:D427">B427</f>
        <v>1100</v>
      </c>
      <c r="C426" s="52">
        <f t="shared" si="0"/>
        <v>1100</v>
      </c>
      <c r="D426" s="58">
        <f t="shared" si="0"/>
        <v>0</v>
      </c>
    </row>
    <row r="427" spans="1:4" s="11" customFormat="1" ht="11.25" customHeight="1">
      <c r="A427" s="54" t="s">
        <v>410</v>
      </c>
      <c r="B427" s="52">
        <f t="shared" si="0"/>
        <v>1100</v>
      </c>
      <c r="C427" s="52">
        <f t="shared" si="0"/>
        <v>1100</v>
      </c>
      <c r="D427" s="58">
        <f t="shared" si="0"/>
        <v>0</v>
      </c>
    </row>
    <row r="428" spans="1:4" s="11" customFormat="1" ht="11.25" customHeight="1">
      <c r="A428" s="55" t="s">
        <v>411</v>
      </c>
      <c r="B428" s="52">
        <v>1100</v>
      </c>
      <c r="C428" s="52">
        <v>1100</v>
      </c>
      <c r="D428" s="53"/>
    </row>
    <row r="429" spans="1:4" s="11" customFormat="1" ht="11.25" customHeight="1">
      <c r="A429" s="61" t="s">
        <v>412</v>
      </c>
      <c r="B429" s="52">
        <f>B430+B432+B437+B440</f>
        <v>16691</v>
      </c>
      <c r="C429" s="52">
        <f>C430+C432+C437+C440</f>
        <v>16691</v>
      </c>
      <c r="D429" s="58">
        <f>D432+D437+D440</f>
        <v>393</v>
      </c>
    </row>
    <row r="430" spans="1:4" s="11" customFormat="1" ht="11.25" customHeight="1">
      <c r="A430" s="68" t="s">
        <v>304</v>
      </c>
      <c r="B430" s="52">
        <f>B431</f>
        <v>10000</v>
      </c>
      <c r="C430" s="52">
        <f>C431</f>
        <v>10000</v>
      </c>
      <c r="D430" s="58"/>
    </row>
    <row r="431" spans="1:4" s="11" customFormat="1" ht="11.25" customHeight="1">
      <c r="A431" s="60" t="s">
        <v>305</v>
      </c>
      <c r="B431" s="52">
        <v>10000</v>
      </c>
      <c r="C431" s="52">
        <v>10000</v>
      </c>
      <c r="D431" s="58"/>
    </row>
    <row r="432" spans="1:4" s="11" customFormat="1" ht="11.25" customHeight="1">
      <c r="A432" s="54" t="s">
        <v>229</v>
      </c>
      <c r="B432" s="52">
        <f>SUM(B433:B436)</f>
        <v>6691</v>
      </c>
      <c r="C432" s="52">
        <f>SUM(C433:C436)</f>
        <v>6691</v>
      </c>
      <c r="D432" s="58">
        <f>SUM(D433:D436)</f>
        <v>393</v>
      </c>
    </row>
    <row r="433" spans="1:4" s="11" customFormat="1" ht="11.25" customHeight="1">
      <c r="A433" s="55" t="s">
        <v>13</v>
      </c>
      <c r="B433" s="52">
        <v>1265</v>
      </c>
      <c r="C433" s="52">
        <v>1265</v>
      </c>
      <c r="D433" s="53"/>
    </row>
    <row r="434" spans="1:4" s="11" customFormat="1" ht="11.25" customHeight="1">
      <c r="A434" s="55" t="s">
        <v>14</v>
      </c>
      <c r="B434" s="52">
        <v>112</v>
      </c>
      <c r="C434" s="52">
        <v>112</v>
      </c>
      <c r="D434" s="53"/>
    </row>
    <row r="435" spans="1:4" s="11" customFormat="1" ht="11.25" customHeight="1">
      <c r="A435" s="55" t="s">
        <v>230</v>
      </c>
      <c r="B435" s="52">
        <v>4582</v>
      </c>
      <c r="C435" s="52">
        <v>4582</v>
      </c>
      <c r="D435" s="53">
        <v>393</v>
      </c>
    </row>
    <row r="436" spans="1:4" s="11" customFormat="1" ht="11.25" customHeight="1">
      <c r="A436" s="55" t="s">
        <v>231</v>
      </c>
      <c r="B436" s="52">
        <v>732</v>
      </c>
      <c r="C436" s="52">
        <v>732</v>
      </c>
      <c r="D436" s="53"/>
    </row>
    <row r="437" spans="1:4" s="11" customFormat="1" ht="11.25" customHeight="1">
      <c r="A437" s="54" t="s">
        <v>306</v>
      </c>
      <c r="B437" s="52">
        <f>B438+B439</f>
        <v>0</v>
      </c>
      <c r="C437" s="52">
        <f>C438+C439</f>
        <v>0</v>
      </c>
      <c r="D437" s="58">
        <f>D438+D439</f>
        <v>0</v>
      </c>
    </row>
    <row r="438" spans="1:4" s="11" customFormat="1" ht="11.25" customHeight="1">
      <c r="A438" s="55" t="s">
        <v>307</v>
      </c>
      <c r="B438" s="52"/>
      <c r="C438" s="52"/>
      <c r="D438" s="53"/>
    </row>
    <row r="439" spans="1:4" s="11" customFormat="1" ht="11.25" customHeight="1">
      <c r="A439" s="55" t="s">
        <v>325</v>
      </c>
      <c r="B439" s="52"/>
      <c r="C439" s="52"/>
      <c r="D439" s="53"/>
    </row>
    <row r="440" spans="1:4" s="11" customFormat="1" ht="11.25" customHeight="1">
      <c r="A440" s="54" t="s">
        <v>232</v>
      </c>
      <c r="B440" s="52">
        <f>B441</f>
        <v>0</v>
      </c>
      <c r="C440" s="52">
        <f>C441</f>
        <v>0</v>
      </c>
      <c r="D440" s="58">
        <f>D441</f>
        <v>0</v>
      </c>
    </row>
    <row r="441" spans="1:4" s="11" customFormat="1" ht="11.25" customHeight="1">
      <c r="A441" s="55" t="s">
        <v>232</v>
      </c>
      <c r="B441" s="52"/>
      <c r="C441" s="52"/>
      <c r="D441" s="53"/>
    </row>
    <row r="442" spans="1:4" s="11" customFormat="1" ht="11.25" customHeight="1">
      <c r="A442" s="61" t="s">
        <v>268</v>
      </c>
      <c r="B442" s="52">
        <f>B443+B445</f>
        <v>1022</v>
      </c>
      <c r="C442" s="52">
        <f>C443+C445</f>
        <v>1022</v>
      </c>
      <c r="D442" s="58">
        <f>D443+D445</f>
        <v>30</v>
      </c>
    </row>
    <row r="443" spans="1:4" s="11" customFormat="1" ht="11.25" customHeight="1">
      <c r="A443" s="54" t="s">
        <v>326</v>
      </c>
      <c r="B443" s="52">
        <f>B444</f>
        <v>17</v>
      </c>
      <c r="C443" s="52">
        <f>C444</f>
        <v>17</v>
      </c>
      <c r="D443" s="58">
        <f>D444</f>
        <v>0</v>
      </c>
    </row>
    <row r="444" spans="1:4" s="11" customFormat="1" ht="11.25" customHeight="1">
      <c r="A444" s="55" t="s">
        <v>413</v>
      </c>
      <c r="B444" s="52">
        <v>17</v>
      </c>
      <c r="C444" s="52">
        <v>17</v>
      </c>
      <c r="D444" s="53"/>
    </row>
    <row r="445" spans="1:4" s="11" customFormat="1" ht="11.25" customHeight="1">
      <c r="A445" s="54" t="s">
        <v>233</v>
      </c>
      <c r="B445" s="52">
        <f>B446+B447+B448</f>
        <v>1005</v>
      </c>
      <c r="C445" s="52">
        <f>C446+C447+C448</f>
        <v>1005</v>
      </c>
      <c r="D445" s="58">
        <f>D446+D447+D448</f>
        <v>30</v>
      </c>
    </row>
    <row r="446" spans="1:4" s="11" customFormat="1" ht="11.25" customHeight="1">
      <c r="A446" s="55" t="s">
        <v>13</v>
      </c>
      <c r="B446" s="52">
        <v>386</v>
      </c>
      <c r="C446" s="52">
        <v>386</v>
      </c>
      <c r="D446" s="53"/>
    </row>
    <row r="447" spans="1:4" s="11" customFormat="1" ht="11.25" customHeight="1">
      <c r="A447" s="55" t="s">
        <v>234</v>
      </c>
      <c r="B447" s="52">
        <v>67</v>
      </c>
      <c r="C447" s="52">
        <v>67</v>
      </c>
      <c r="D447" s="53"/>
    </row>
    <row r="448" spans="1:4" s="11" customFormat="1" ht="11.25" customHeight="1">
      <c r="A448" s="55" t="s">
        <v>235</v>
      </c>
      <c r="B448" s="52">
        <v>552</v>
      </c>
      <c r="C448" s="52">
        <v>552</v>
      </c>
      <c r="D448" s="53">
        <v>30</v>
      </c>
    </row>
    <row r="449" spans="1:4" s="11" customFormat="1" ht="11.25" customHeight="1">
      <c r="A449" s="61" t="s">
        <v>327</v>
      </c>
      <c r="B449" s="52">
        <f>B450</f>
        <v>0</v>
      </c>
      <c r="C449" s="52">
        <f>C450</f>
        <v>0</v>
      </c>
      <c r="D449" s="58">
        <f>D450</f>
        <v>0</v>
      </c>
    </row>
    <row r="450" spans="1:4" s="11" customFormat="1" ht="11.25" customHeight="1">
      <c r="A450" s="54" t="s">
        <v>246</v>
      </c>
      <c r="B450" s="52"/>
      <c r="C450" s="52"/>
      <c r="D450" s="53"/>
    </row>
    <row r="451" spans="1:4" s="11" customFormat="1" ht="11.25" customHeight="1">
      <c r="A451" s="61" t="s">
        <v>269</v>
      </c>
      <c r="B451" s="52">
        <f>B452+B459+B466</f>
        <v>1697</v>
      </c>
      <c r="C451" s="52">
        <f>C452+C459+C466</f>
        <v>1697</v>
      </c>
      <c r="D451" s="58">
        <f>D452+D459</f>
        <v>0</v>
      </c>
    </row>
    <row r="452" spans="1:4" s="11" customFormat="1" ht="11.25" customHeight="1">
      <c r="A452" s="54" t="s">
        <v>236</v>
      </c>
      <c r="B452" s="52">
        <f>B453+B454+B455+B456+B457+B458</f>
        <v>1240</v>
      </c>
      <c r="C452" s="52">
        <f>C453+C454+C455+C456+C457+C458</f>
        <v>1240</v>
      </c>
      <c r="D452" s="58">
        <f>D455+D457+D458</f>
        <v>0</v>
      </c>
    </row>
    <row r="453" spans="1:4" s="11" customFormat="1" ht="11.25" customHeight="1">
      <c r="A453" s="60" t="s">
        <v>14</v>
      </c>
      <c r="B453" s="52">
        <v>10</v>
      </c>
      <c r="C453" s="52">
        <v>10</v>
      </c>
      <c r="D453" s="58"/>
    </row>
    <row r="454" spans="1:4" s="11" customFormat="1" ht="11.25" customHeight="1">
      <c r="A454" s="60" t="s">
        <v>308</v>
      </c>
      <c r="B454" s="52"/>
      <c r="C454" s="52"/>
      <c r="D454" s="58"/>
    </row>
    <row r="455" spans="1:4" s="11" customFormat="1" ht="11.25" customHeight="1">
      <c r="A455" s="55" t="s">
        <v>309</v>
      </c>
      <c r="B455" s="52">
        <v>15</v>
      </c>
      <c r="C455" s="52">
        <v>15</v>
      </c>
      <c r="D455" s="53"/>
    </row>
    <row r="456" spans="1:4" s="11" customFormat="1" ht="11.25" customHeight="1">
      <c r="A456" s="60" t="s">
        <v>310</v>
      </c>
      <c r="B456" s="53">
        <v>16</v>
      </c>
      <c r="C456" s="53">
        <v>16</v>
      </c>
      <c r="D456" s="53"/>
    </row>
    <row r="457" spans="1:4" s="11" customFormat="1" ht="11.25" customHeight="1">
      <c r="A457" s="55" t="s">
        <v>18</v>
      </c>
      <c r="B457" s="53">
        <v>329</v>
      </c>
      <c r="C457" s="53">
        <v>329</v>
      </c>
      <c r="D457" s="53"/>
    </row>
    <row r="458" spans="1:4" s="11" customFormat="1" ht="11.25" customHeight="1">
      <c r="A458" s="55" t="s">
        <v>237</v>
      </c>
      <c r="B458" s="53">
        <v>870</v>
      </c>
      <c r="C458" s="53">
        <v>870</v>
      </c>
      <c r="D458" s="53"/>
    </row>
    <row r="459" spans="1:4" s="11" customFormat="1" ht="11.25" customHeight="1">
      <c r="A459" s="54" t="s">
        <v>238</v>
      </c>
      <c r="B459" s="53">
        <f>SUM(B460:B465)</f>
        <v>407</v>
      </c>
      <c r="C459" s="53">
        <f>SUM(C460:C465)</f>
        <v>407</v>
      </c>
      <c r="D459" s="53">
        <f>SUM(D460:D465)</f>
        <v>0</v>
      </c>
    </row>
    <row r="460" spans="1:4" s="11" customFormat="1" ht="11.25" customHeight="1">
      <c r="A460" s="55" t="s">
        <v>13</v>
      </c>
      <c r="B460" s="53">
        <v>331</v>
      </c>
      <c r="C460" s="53">
        <v>331</v>
      </c>
      <c r="D460" s="53"/>
    </row>
    <row r="461" spans="1:4" s="11" customFormat="1" ht="11.25" customHeight="1">
      <c r="A461" s="55" t="s">
        <v>14</v>
      </c>
      <c r="B461" s="53">
        <v>6</v>
      </c>
      <c r="C461" s="53">
        <v>6</v>
      </c>
      <c r="D461" s="53"/>
    </row>
    <row r="462" spans="1:4" s="11" customFormat="1" ht="11.25" customHeight="1">
      <c r="A462" s="55" t="s">
        <v>239</v>
      </c>
      <c r="B462" s="53">
        <v>5</v>
      </c>
      <c r="C462" s="53">
        <v>5</v>
      </c>
      <c r="D462" s="53"/>
    </row>
    <row r="463" spans="1:4" s="11" customFormat="1" ht="11.25" customHeight="1">
      <c r="A463" s="55" t="s">
        <v>240</v>
      </c>
      <c r="B463" s="53">
        <v>49</v>
      </c>
      <c r="C463" s="53">
        <v>49</v>
      </c>
      <c r="D463" s="53"/>
    </row>
    <row r="464" spans="1:4" s="11" customFormat="1" ht="11.25" customHeight="1">
      <c r="A464" s="55" t="s">
        <v>414</v>
      </c>
      <c r="B464" s="53">
        <v>11</v>
      </c>
      <c r="C464" s="53">
        <v>11</v>
      </c>
      <c r="D464" s="53"/>
    </row>
    <row r="465" spans="1:4" s="11" customFormat="1" ht="11.25" customHeight="1">
      <c r="A465" s="55" t="s">
        <v>415</v>
      </c>
      <c r="B465" s="53">
        <v>5</v>
      </c>
      <c r="C465" s="53">
        <v>5</v>
      </c>
      <c r="D465" s="53"/>
    </row>
    <row r="466" spans="1:4" s="11" customFormat="1" ht="11.25" customHeight="1">
      <c r="A466" s="54" t="s">
        <v>420</v>
      </c>
      <c r="B466" s="53">
        <f>B467+B468</f>
        <v>50</v>
      </c>
      <c r="C466" s="53">
        <f>C467+C468</f>
        <v>50</v>
      </c>
      <c r="D466" s="53">
        <f>SUM(D467:D472)</f>
        <v>0</v>
      </c>
    </row>
    <row r="467" spans="1:4" s="11" customFormat="1" ht="11.25" customHeight="1">
      <c r="A467" s="55" t="s">
        <v>421</v>
      </c>
      <c r="B467" s="53">
        <v>50</v>
      </c>
      <c r="C467" s="53">
        <v>50</v>
      </c>
      <c r="D467" s="53"/>
    </row>
    <row r="468" spans="1:4" s="11" customFormat="1" ht="11.25" customHeight="1">
      <c r="A468" s="55" t="s">
        <v>422</v>
      </c>
      <c r="B468" s="53"/>
      <c r="C468" s="53"/>
      <c r="D468" s="53"/>
    </row>
    <row r="469" spans="1:4" s="11" customFormat="1" ht="11.25" customHeight="1">
      <c r="A469" s="61" t="s">
        <v>270</v>
      </c>
      <c r="B469" s="53">
        <f>B470+B474</f>
        <v>124793</v>
      </c>
      <c r="C469" s="53">
        <f>C470+C474</f>
        <v>124793</v>
      </c>
      <c r="D469" s="53">
        <f>D470+D474</f>
        <v>0</v>
      </c>
    </row>
    <row r="470" spans="1:4" s="11" customFormat="1" ht="11.25" customHeight="1">
      <c r="A470" s="54" t="s">
        <v>241</v>
      </c>
      <c r="B470" s="53">
        <f>SUM(B471:B473)</f>
        <v>2011</v>
      </c>
      <c r="C470" s="53">
        <f>SUM(C471:C473)</f>
        <v>2011</v>
      </c>
      <c r="D470" s="53">
        <f>SUM(D471:D473)</f>
        <v>0</v>
      </c>
    </row>
    <row r="471" spans="1:4" s="11" customFormat="1" ht="11.25" customHeight="1">
      <c r="A471" s="55" t="s">
        <v>248</v>
      </c>
      <c r="B471" s="53"/>
      <c r="C471" s="53"/>
      <c r="D471" s="53"/>
    </row>
    <row r="472" spans="1:4" ht="11.25" customHeight="1">
      <c r="A472" s="55" t="s">
        <v>311</v>
      </c>
      <c r="B472" s="53">
        <v>11</v>
      </c>
      <c r="C472" s="53">
        <v>11</v>
      </c>
      <c r="D472" s="53"/>
    </row>
    <row r="473" spans="1:4" ht="11.25" customHeight="1">
      <c r="A473" s="55" t="s">
        <v>416</v>
      </c>
      <c r="B473" s="53">
        <v>2000</v>
      </c>
      <c r="C473" s="53">
        <v>2000</v>
      </c>
      <c r="D473" s="53"/>
    </row>
    <row r="474" spans="1:4" ht="11.25" customHeight="1">
      <c r="A474" s="54" t="s">
        <v>242</v>
      </c>
      <c r="B474" s="53">
        <f>B475+B476</f>
        <v>122782</v>
      </c>
      <c r="C474" s="53">
        <f>C475+C476</f>
        <v>122782</v>
      </c>
      <c r="D474" s="53">
        <f>D476</f>
        <v>0</v>
      </c>
    </row>
    <row r="475" spans="1:4" ht="11.25" customHeight="1">
      <c r="A475" s="60" t="s">
        <v>312</v>
      </c>
      <c r="B475" s="53">
        <v>49321</v>
      </c>
      <c r="C475" s="53">
        <v>49321</v>
      </c>
      <c r="D475" s="53"/>
    </row>
    <row r="476" spans="1:4" ht="11.25" customHeight="1">
      <c r="A476" s="55" t="s">
        <v>243</v>
      </c>
      <c r="B476" s="53">
        <v>73461</v>
      </c>
      <c r="C476" s="53">
        <v>73461</v>
      </c>
      <c r="D476" s="53"/>
    </row>
    <row r="477" spans="1:4" ht="11.25" customHeight="1">
      <c r="A477" s="61" t="s">
        <v>271</v>
      </c>
      <c r="B477" s="53">
        <f>B478</f>
        <v>4568</v>
      </c>
      <c r="C477" s="53">
        <f>C478</f>
        <v>4568</v>
      </c>
      <c r="D477" s="53">
        <f>D478</f>
        <v>0</v>
      </c>
    </row>
    <row r="478" spans="1:4" ht="11.25" customHeight="1">
      <c r="A478" s="54" t="s">
        <v>244</v>
      </c>
      <c r="B478" s="53">
        <f>B479</f>
        <v>4568</v>
      </c>
      <c r="C478" s="53">
        <f>C479</f>
        <v>4568</v>
      </c>
      <c r="D478" s="53"/>
    </row>
    <row r="479" spans="1:4" ht="11.25" customHeight="1">
      <c r="A479" s="55" t="s">
        <v>245</v>
      </c>
      <c r="B479" s="53">
        <v>4568</v>
      </c>
      <c r="C479" s="53">
        <v>4568</v>
      </c>
      <c r="D479" s="53"/>
    </row>
    <row r="480" spans="1:4" ht="11.25" customHeight="1">
      <c r="A480" s="61" t="s">
        <v>417</v>
      </c>
      <c r="B480" s="53">
        <v>22000</v>
      </c>
      <c r="C480" s="53">
        <v>22000</v>
      </c>
      <c r="D480" s="53"/>
    </row>
    <row r="481" spans="1:4" ht="11.25" customHeight="1">
      <c r="A481" s="61" t="s">
        <v>246</v>
      </c>
      <c r="B481" s="53">
        <f aca="true" t="shared" si="1" ref="B481:D482">B482</f>
        <v>101</v>
      </c>
      <c r="C481" s="53">
        <f t="shared" si="1"/>
        <v>101</v>
      </c>
      <c r="D481" s="53">
        <f t="shared" si="1"/>
        <v>334</v>
      </c>
    </row>
    <row r="482" spans="1:4" ht="11.25" customHeight="1">
      <c r="A482" s="54" t="s">
        <v>246</v>
      </c>
      <c r="B482" s="52">
        <f t="shared" si="1"/>
        <v>101</v>
      </c>
      <c r="C482" s="52">
        <f t="shared" si="1"/>
        <v>101</v>
      </c>
      <c r="D482" s="53">
        <f t="shared" si="1"/>
        <v>334</v>
      </c>
    </row>
    <row r="483" spans="1:4" ht="11.25" customHeight="1">
      <c r="A483" s="69" t="s">
        <v>246</v>
      </c>
      <c r="B483" s="52">
        <v>101</v>
      </c>
      <c r="C483" s="52">
        <v>101</v>
      </c>
      <c r="D483" s="53">
        <v>334</v>
      </c>
    </row>
    <row r="484" spans="1:4" ht="11.25" customHeight="1">
      <c r="A484" s="69"/>
      <c r="B484" s="69"/>
      <c r="C484" s="69"/>
      <c r="D484" s="78"/>
    </row>
    <row r="485" spans="1:4" ht="11.25" customHeight="1" thickBot="1">
      <c r="A485" s="70" t="s">
        <v>418</v>
      </c>
      <c r="B485" s="71">
        <f>B4+B111+B119+B151+B183+B200+B230+B303+B350+B362+B379+B426+B429+B442+B449+B451+B469+B477+B480+B481</f>
        <v>1879804</v>
      </c>
      <c r="C485" s="71">
        <f>C4+C111+C119+C151+C183+C200+C230+C303+C350+C362+C379+C426+C429+C442+C449+C451+C469+C477+C480+C481</f>
        <v>1964003</v>
      </c>
      <c r="D485" s="71">
        <f>D4+D111+D119+D151+D183+D200+D230+D303+D350+D362+D379+D426+D429+D442+D449+D451+D469+D477+D480+D481</f>
        <v>263673</v>
      </c>
    </row>
    <row r="486" ht="11.25" customHeight="1">
      <c r="A486" s="21"/>
    </row>
    <row r="487" ht="11.25" customHeight="1">
      <c r="A487" s="21"/>
    </row>
    <row r="488" ht="11.25" customHeight="1">
      <c r="A488" s="21"/>
    </row>
    <row r="489" ht="11.25" customHeight="1">
      <c r="A489" s="21"/>
    </row>
    <row r="490" ht="11.25" customHeight="1">
      <c r="A490" s="21"/>
    </row>
    <row r="491" ht="11.25" customHeight="1">
      <c r="A491" s="21"/>
    </row>
    <row r="492" ht="11.25" customHeight="1">
      <c r="A492" s="21"/>
    </row>
    <row r="493" ht="11.25" customHeight="1">
      <c r="A493" s="21"/>
    </row>
    <row r="494" ht="11.25" customHeight="1">
      <c r="A494" s="21"/>
    </row>
    <row r="495" ht="11.25" customHeight="1">
      <c r="A495" s="21"/>
    </row>
    <row r="496" ht="11.25" customHeight="1">
      <c r="A496" s="21"/>
    </row>
    <row r="497" ht="11.25" customHeight="1">
      <c r="A497" s="21"/>
    </row>
    <row r="498" ht="11.25" customHeight="1">
      <c r="A498" s="21"/>
    </row>
    <row r="499" ht="11.25" customHeight="1">
      <c r="A499" s="21"/>
    </row>
    <row r="500" ht="11.25" customHeight="1">
      <c r="A500" s="21"/>
    </row>
    <row r="501" ht="11.25" customHeight="1">
      <c r="A501" s="21"/>
    </row>
    <row r="502" ht="11.25" customHeight="1">
      <c r="A502" s="21"/>
    </row>
    <row r="503" ht="11.25" customHeight="1">
      <c r="A503" s="21"/>
    </row>
    <row r="504" ht="11.25" customHeight="1">
      <c r="A504" s="21"/>
    </row>
    <row r="505" ht="11.25" customHeight="1">
      <c r="A505" s="21"/>
    </row>
    <row r="506" ht="11.25" customHeight="1">
      <c r="A506" s="21"/>
    </row>
    <row r="507" ht="11.25" customHeight="1">
      <c r="A507" s="21"/>
    </row>
    <row r="508" ht="11.25" customHeight="1">
      <c r="A508" s="21"/>
    </row>
    <row r="509" ht="11.25" customHeight="1">
      <c r="A509" s="21"/>
    </row>
    <row r="510" ht="11.25" customHeight="1">
      <c r="A510" s="21"/>
    </row>
    <row r="511" ht="11.25" customHeight="1">
      <c r="A511" s="21"/>
    </row>
    <row r="512" ht="11.25" customHeight="1">
      <c r="A512" s="21"/>
    </row>
    <row r="513" ht="11.25" customHeight="1">
      <c r="A513" s="21"/>
    </row>
    <row r="514" ht="11.25" customHeight="1">
      <c r="A514" s="21"/>
    </row>
    <row r="515" ht="11.25" customHeight="1">
      <c r="A515" s="21"/>
    </row>
    <row r="516" ht="11.25" customHeight="1">
      <c r="A516" s="21"/>
    </row>
    <row r="517" ht="11.25" customHeight="1">
      <c r="A517" s="21"/>
    </row>
    <row r="518" ht="11.25" customHeight="1">
      <c r="A518" s="21"/>
    </row>
    <row r="519" ht="11.25" customHeight="1">
      <c r="A519" s="21"/>
    </row>
    <row r="520" ht="11.25" customHeight="1">
      <c r="A520" s="21"/>
    </row>
    <row r="521" ht="11.25" customHeight="1">
      <c r="A521" s="21"/>
    </row>
    <row r="522" ht="11.25" customHeight="1">
      <c r="A522" s="21"/>
    </row>
    <row r="523" ht="11.25" customHeight="1">
      <c r="A523" s="21"/>
    </row>
    <row r="524" ht="11.25" customHeight="1">
      <c r="A524" s="21"/>
    </row>
    <row r="525" ht="11.25" customHeight="1">
      <c r="A525" s="21"/>
    </row>
    <row r="526" ht="11.25" customHeight="1">
      <c r="A526" s="21"/>
    </row>
    <row r="527" ht="11.25" customHeight="1">
      <c r="A527" s="21"/>
    </row>
    <row r="528" ht="11.25" customHeight="1">
      <c r="A528" s="21"/>
    </row>
    <row r="529" ht="11.25" customHeight="1">
      <c r="A529" s="21"/>
    </row>
    <row r="530" ht="11.25" customHeight="1">
      <c r="A530" s="21"/>
    </row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view="pageLayout" workbookViewId="0" topLeftCell="A1">
      <selection activeCell="G18" sqref="G18"/>
    </sheetView>
  </sheetViews>
  <sheetFormatPr defaultColWidth="9.140625" defaultRowHeight="12.75"/>
  <cols>
    <col min="1" max="1" width="8.57421875" style="0" customWidth="1"/>
    <col min="2" max="2" width="13.28125" style="0" customWidth="1"/>
    <col min="3" max="3" width="8.7109375" style="0" customWidth="1"/>
    <col min="4" max="4" width="4.8515625" style="0" customWidth="1"/>
    <col min="5" max="5" width="4.421875" style="0" customWidth="1"/>
    <col min="6" max="6" width="12.7109375" style="0" customWidth="1"/>
    <col min="7" max="7" width="8.57421875" style="0" customWidth="1"/>
    <col min="8" max="8" width="11.421875" style="0" customWidth="1"/>
  </cols>
  <sheetData>
    <row r="1" spans="1:8" ht="18" customHeight="1">
      <c r="A1" s="112"/>
      <c r="B1" s="113"/>
      <c r="C1" s="113"/>
      <c r="D1" s="113"/>
      <c r="E1" s="113"/>
      <c r="F1" s="113"/>
      <c r="G1" s="113"/>
      <c r="H1" s="1"/>
    </row>
    <row r="2" spans="1:8" ht="6.75" customHeight="1">
      <c r="A2" s="113"/>
      <c r="B2" s="113"/>
      <c r="C2" s="113"/>
      <c r="D2" s="113"/>
      <c r="E2" s="113"/>
      <c r="F2" s="113"/>
      <c r="G2" s="113"/>
      <c r="H2" s="2"/>
    </row>
    <row r="3" spans="1:8" ht="22.5" customHeight="1">
      <c r="A3" s="114"/>
      <c r="B3" s="115"/>
      <c r="C3" s="115"/>
      <c r="D3" s="115"/>
      <c r="E3" s="115"/>
      <c r="F3" s="115"/>
      <c r="G3" s="115"/>
      <c r="H3" s="116"/>
    </row>
    <row r="4" spans="1:8" ht="14.25" customHeight="1">
      <c r="A4" s="115"/>
      <c r="B4" s="115"/>
      <c r="C4" s="115"/>
      <c r="D4" s="115"/>
      <c r="E4" s="115"/>
      <c r="F4" s="115"/>
      <c r="G4" s="115"/>
      <c r="H4" s="115"/>
    </row>
    <row r="5" spans="1:8" ht="14.25" customHeight="1">
      <c r="A5" s="115"/>
      <c r="B5" s="115"/>
      <c r="C5" s="115"/>
      <c r="D5" s="115"/>
      <c r="E5" s="115"/>
      <c r="F5" s="115"/>
      <c r="G5" s="115"/>
      <c r="H5" s="115"/>
    </row>
    <row r="6" spans="1:8" ht="14.25" customHeight="1">
      <c r="A6" s="115"/>
      <c r="B6" s="115"/>
      <c r="C6" s="115"/>
      <c r="D6" s="115"/>
      <c r="E6" s="115"/>
      <c r="F6" s="115"/>
      <c r="G6" s="115"/>
      <c r="H6" s="115"/>
    </row>
    <row r="7" spans="1:8" ht="14.25" customHeight="1">
      <c r="A7" s="115"/>
      <c r="B7" s="115"/>
      <c r="C7" s="115"/>
      <c r="D7" s="115"/>
      <c r="E7" s="115"/>
      <c r="F7" s="115"/>
      <c r="G7" s="115"/>
      <c r="H7" s="115"/>
    </row>
    <row r="8" spans="1:8" ht="14.25" customHeight="1">
      <c r="A8" s="115"/>
      <c r="B8" s="115"/>
      <c r="C8" s="115"/>
      <c r="D8" s="115"/>
      <c r="E8" s="115"/>
      <c r="F8" s="115"/>
      <c r="G8" s="115"/>
      <c r="H8" s="115"/>
    </row>
    <row r="9" spans="1:8" ht="14.25" customHeight="1">
      <c r="A9" s="115"/>
      <c r="B9" s="115"/>
      <c r="C9" s="115"/>
      <c r="D9" s="115"/>
      <c r="E9" s="115"/>
      <c r="F9" s="115"/>
      <c r="G9" s="115"/>
      <c r="H9" s="115"/>
    </row>
    <row r="10" spans="1:8" ht="80.25" customHeight="1">
      <c r="A10" s="117" t="s">
        <v>11</v>
      </c>
      <c r="B10" s="115"/>
      <c r="C10" s="115"/>
      <c r="D10" s="115"/>
      <c r="E10" s="115"/>
      <c r="F10" s="115"/>
      <c r="G10" s="115"/>
      <c r="H10" s="115"/>
    </row>
    <row r="11" spans="1:8" ht="80.25" customHeight="1">
      <c r="A11" s="118" t="s">
        <v>452</v>
      </c>
      <c r="B11" s="115"/>
      <c r="C11" s="115"/>
      <c r="D11" s="115"/>
      <c r="E11" s="115"/>
      <c r="F11" s="115"/>
      <c r="G11" s="115"/>
      <c r="H11" s="115"/>
    </row>
    <row r="12" spans="1:8" ht="112.5" customHeight="1">
      <c r="A12" s="119"/>
      <c r="B12" s="115"/>
      <c r="C12" s="115"/>
      <c r="D12" s="115"/>
      <c r="E12" s="115"/>
      <c r="F12" s="115"/>
      <c r="G12" s="115"/>
      <c r="H12" s="115"/>
    </row>
    <row r="13" spans="1:8" ht="101.25" customHeight="1">
      <c r="A13" s="116"/>
      <c r="B13" s="115"/>
      <c r="C13" s="115"/>
      <c r="D13" s="115"/>
      <c r="E13" s="115"/>
      <c r="F13" s="115"/>
      <c r="G13" s="115"/>
      <c r="H13" s="115"/>
    </row>
    <row r="14" spans="1:8" ht="22.5" customHeight="1">
      <c r="A14" s="116"/>
      <c r="B14" s="115"/>
      <c r="C14" s="3">
        <v>2018</v>
      </c>
      <c r="D14" s="4" t="s">
        <v>1</v>
      </c>
      <c r="E14" s="4">
        <v>7</v>
      </c>
      <c r="F14" s="5" t="s">
        <v>0</v>
      </c>
      <c r="G14" s="116"/>
      <c r="H14" s="115"/>
    </row>
  </sheetData>
  <sheetProtection/>
  <mergeCells count="9">
    <mergeCell ref="A1:G2"/>
    <mergeCell ref="A3:G9"/>
    <mergeCell ref="H3:H9"/>
    <mergeCell ref="A10:H10"/>
    <mergeCell ref="A14:B14"/>
    <mergeCell ref="G14:H14"/>
    <mergeCell ref="A11:H11"/>
    <mergeCell ref="A12:H12"/>
    <mergeCell ref="A13:H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4:I36"/>
  <sheetViews>
    <sheetView view="pageLayout" zoomScaleNormal="115" workbookViewId="0" topLeftCell="A1">
      <selection activeCell="D13" sqref="D13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51.00390625" style="0" customWidth="1"/>
    <col min="4" max="4" width="7.57421875" style="0" customWidth="1"/>
    <col min="5" max="5" width="5.57421875" style="0" customWidth="1"/>
    <col min="6" max="6" width="8.00390625" style="0" customWidth="1"/>
  </cols>
  <sheetData>
    <row r="4" spans="3:5" ht="24" customHeight="1">
      <c r="C4" s="9" t="s">
        <v>6</v>
      </c>
      <c r="D4" s="10"/>
      <c r="E4" s="10"/>
    </row>
    <row r="5" spans="2:5" ht="15.75" customHeight="1">
      <c r="B5" s="9"/>
      <c r="C5" s="10"/>
      <c r="D5" s="10"/>
      <c r="E5" s="10"/>
    </row>
    <row r="6" spans="2:5" ht="33.75" customHeight="1">
      <c r="B6" s="94" t="s">
        <v>2</v>
      </c>
      <c r="C6" s="94" t="s">
        <v>447</v>
      </c>
      <c r="D6" s="94" t="s">
        <v>4</v>
      </c>
      <c r="E6" s="95">
        <v>1</v>
      </c>
    </row>
    <row r="7" spans="2:5" ht="33.75" customHeight="1">
      <c r="B7" s="100" t="s">
        <v>445</v>
      </c>
      <c r="C7" s="94" t="s">
        <v>444</v>
      </c>
      <c r="D7" s="94" t="s">
        <v>4</v>
      </c>
      <c r="E7" s="95">
        <v>2</v>
      </c>
    </row>
    <row r="8" spans="2:5" ht="33.75" customHeight="1">
      <c r="B8" s="100" t="s">
        <v>454</v>
      </c>
      <c r="C8" s="94" t="s">
        <v>446</v>
      </c>
      <c r="D8" s="94" t="s">
        <v>4</v>
      </c>
      <c r="E8" s="95">
        <v>3</v>
      </c>
    </row>
    <row r="9" spans="2:5" ht="17.25" customHeight="1">
      <c r="B9" s="40"/>
      <c r="C9" s="40"/>
      <c r="D9" s="6"/>
      <c r="E9" s="18"/>
    </row>
    <row r="10" spans="2:5" ht="17.25" customHeight="1">
      <c r="B10" s="6"/>
      <c r="C10" s="40"/>
      <c r="D10" s="6"/>
      <c r="E10" s="18"/>
    </row>
    <row r="11" spans="2:5" ht="17.25" customHeight="1">
      <c r="B11" s="6"/>
      <c r="C11" s="43"/>
      <c r="D11" s="6"/>
      <c r="E11" s="18"/>
    </row>
    <row r="12" spans="2:5" ht="17.25" customHeight="1">
      <c r="B12" s="45"/>
      <c r="C12" s="44"/>
      <c r="D12" s="6"/>
      <c r="E12" s="18"/>
    </row>
    <row r="13" spans="2:5" ht="17.25" customHeight="1">
      <c r="B13" s="45"/>
      <c r="C13" s="6"/>
      <c r="D13" s="6"/>
      <c r="E13" s="18"/>
    </row>
    <row r="14" spans="2:9" ht="17.25" customHeight="1">
      <c r="B14" s="45"/>
      <c r="C14" s="23"/>
      <c r="D14" s="6"/>
      <c r="E14" s="18"/>
      <c r="I14" s="10"/>
    </row>
    <row r="15" spans="2:5" ht="17.25" customHeight="1">
      <c r="B15" s="45"/>
      <c r="C15" s="23"/>
      <c r="D15" s="6"/>
      <c r="E15" s="18"/>
    </row>
    <row r="16" spans="2:5" ht="17.25" customHeight="1">
      <c r="B16" s="45"/>
      <c r="C16" s="40"/>
      <c r="D16" s="6"/>
      <c r="E16" s="18"/>
    </row>
    <row r="17" spans="2:5" ht="17.25" customHeight="1">
      <c r="B17" s="45"/>
      <c r="C17" s="23"/>
      <c r="D17" s="6"/>
      <c r="E17" s="18"/>
    </row>
    <row r="18" spans="2:5" ht="17.25" customHeight="1">
      <c r="B18" s="45"/>
      <c r="C18" s="44"/>
      <c r="D18" s="6"/>
      <c r="E18" s="18"/>
    </row>
    <row r="19" spans="2:5" ht="17.25" customHeight="1">
      <c r="B19" s="45"/>
      <c r="C19" s="23"/>
      <c r="D19" s="6"/>
      <c r="E19" s="18"/>
    </row>
    <row r="20" spans="2:5" ht="17.25" customHeight="1">
      <c r="B20" s="45"/>
      <c r="C20" s="23"/>
      <c r="D20" s="6"/>
      <c r="E20" s="18"/>
    </row>
    <row r="21" spans="2:5" ht="17.25" customHeight="1">
      <c r="B21" s="45"/>
      <c r="C21" s="23"/>
      <c r="D21" s="6"/>
      <c r="E21" s="18"/>
    </row>
    <row r="22" spans="2:5" ht="17.25" customHeight="1">
      <c r="B22" s="45"/>
      <c r="C22" s="43"/>
      <c r="D22" s="6"/>
      <c r="E22" s="18"/>
    </row>
    <row r="23" spans="2:5" ht="17.25" customHeight="1">
      <c r="B23" s="45"/>
      <c r="C23" s="44"/>
      <c r="D23" s="6"/>
      <c r="E23" s="18"/>
    </row>
    <row r="24" spans="2:5" ht="17.25" customHeight="1">
      <c r="B24" s="45"/>
      <c r="C24" s="23"/>
      <c r="D24" s="6"/>
      <c r="E24" s="18"/>
    </row>
    <row r="25" spans="2:5" ht="17.25" customHeight="1">
      <c r="B25" s="45"/>
      <c r="C25" s="23"/>
      <c r="D25" s="6"/>
      <c r="E25" s="18"/>
    </row>
    <row r="26" spans="2:5" ht="17.25" customHeight="1">
      <c r="B26" s="45"/>
      <c r="C26" s="23"/>
      <c r="D26" s="6"/>
      <c r="E26" s="18"/>
    </row>
    <row r="27" spans="2:5" ht="17.25" customHeight="1">
      <c r="B27" s="45"/>
      <c r="C27" s="23"/>
      <c r="D27" s="6"/>
      <c r="E27" s="18"/>
    </row>
    <row r="28" spans="2:5" ht="21" customHeight="1">
      <c r="B28" s="6"/>
      <c r="C28" s="6"/>
      <c r="D28" s="6"/>
      <c r="E28" s="7"/>
    </row>
    <row r="29" spans="2:5" ht="21" customHeight="1">
      <c r="B29" s="6"/>
      <c r="C29" s="6"/>
      <c r="D29" s="6"/>
      <c r="E29" s="7"/>
    </row>
    <row r="30" spans="2:5" ht="21" customHeight="1">
      <c r="B30" s="6"/>
      <c r="C30" s="6"/>
      <c r="D30" s="6"/>
      <c r="E30" s="7"/>
    </row>
    <row r="31" spans="2:5" ht="21" customHeight="1">
      <c r="B31" s="6"/>
      <c r="C31" s="6"/>
      <c r="D31" s="6"/>
      <c r="E31" s="7"/>
    </row>
    <row r="32" spans="2:5" ht="21" customHeight="1">
      <c r="B32" s="6"/>
      <c r="C32" s="6"/>
      <c r="D32" s="6"/>
      <c r="E32" s="7"/>
    </row>
    <row r="33" spans="2:5" ht="21" customHeight="1">
      <c r="B33" s="6"/>
      <c r="C33" s="6"/>
      <c r="D33" s="6"/>
      <c r="E33" s="7"/>
    </row>
    <row r="34" spans="2:5" ht="21" customHeight="1">
      <c r="B34" s="6"/>
      <c r="C34" s="6"/>
      <c r="D34" s="6"/>
      <c r="E34" s="7"/>
    </row>
    <row r="35" spans="2:5" ht="21" customHeight="1">
      <c r="B35" s="6"/>
      <c r="C35" s="6"/>
      <c r="D35" s="6"/>
      <c r="E35" s="7"/>
    </row>
    <row r="36" spans="2:5" ht="21" customHeight="1">
      <c r="B36" s="8"/>
      <c r="C36" s="8"/>
      <c r="D36" s="8"/>
      <c r="E36" s="7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夏雨</cp:lastModifiedBy>
  <cp:lastPrinted>2018-07-05T10:37:23Z</cp:lastPrinted>
  <dcterms:created xsi:type="dcterms:W3CDTF">2014-11-20T15:09:59Z</dcterms:created>
  <dcterms:modified xsi:type="dcterms:W3CDTF">2018-07-05T10:37:40Z</dcterms:modified>
  <cp:category/>
  <cp:version/>
  <cp:contentType/>
  <cp:contentStatus/>
</cp:coreProperties>
</file>